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Menü" sheetId="1" r:id="rId1"/>
    <sheet name="AGİAB" sheetId="2" r:id="rId2"/>
    <sheet name="YatayBordro" sheetId="3" r:id="rId3"/>
    <sheet name="Aile" sheetId="4" r:id="rId4"/>
  </sheets>
  <externalReferences>
    <externalReference r:id="rId7"/>
  </externalReferences>
  <definedNames>
    <definedName name="ASGARİ">'Menü'!$D$23</definedName>
    <definedName name="BÜRÜT">'Menü'!#REF!</definedName>
    <definedName name="ÇARPAN">#REF!</definedName>
    <definedName name="DAMGA">'Menü'!$M$28</definedName>
    <definedName name="GELİR">'Menü'!$M$27</definedName>
    <definedName name="GÜNLÜK">'Menü'!$I$23</definedName>
    <definedName name="İŞSİZ">'Menü'!$M$26</definedName>
    <definedName name="İŞSİZLİK">'Menü'!#REF!</definedName>
    <definedName name="LİSTE">'Menü'!$B$4:$H$14</definedName>
    <definedName name="Listem">'Menü'!$B$4:$H$15</definedName>
    <definedName name="MEDENİ">'Menü'!$C$5:$C$14</definedName>
    <definedName name="monitör1">'[1]MONITOR'!$B$2:$D$40</definedName>
    <definedName name="salam">#REF!</definedName>
    <definedName name="SSK">'Menü'!$M$25</definedName>
    <definedName name="taban">'Menü'!$J$26</definedName>
    <definedName name="tamam">'Menü'!#REF!</definedName>
  </definedNames>
  <calcPr fullCalcOnLoad="1"/>
</workbook>
</file>

<file path=xl/comments1.xml><?xml version="1.0" encoding="utf-8"?>
<comments xmlns="http://schemas.openxmlformats.org/spreadsheetml/2006/main">
  <authors>
    <author>erbay</author>
  </authors>
  <commentList>
    <comment ref="I31" authorId="0">
      <text>
        <r>
          <rPr>
            <b/>
            <sz val="8"/>
            <rFont val="Tahoma"/>
            <family val="0"/>
          </rPr>
          <t>erbay: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<sst xmlns="http://schemas.openxmlformats.org/spreadsheetml/2006/main" count="170" uniqueCount="149">
  <si>
    <t>Adı Soyadı</t>
  </si>
  <si>
    <t>T.C Kimlik No</t>
  </si>
  <si>
    <t xml:space="preserve"> </t>
  </si>
  <si>
    <t>Kesintiler Toplamı</t>
  </si>
  <si>
    <t>BEKAR</t>
  </si>
  <si>
    <t>YOK</t>
  </si>
  <si>
    <t>SSK İşçi Hissesi</t>
  </si>
  <si>
    <t>Damga Vergisi</t>
  </si>
  <si>
    <t>MENÜ</t>
  </si>
  <si>
    <t>SSK İŞÇİ HİSSESİ</t>
  </si>
  <si>
    <t>DAMGA VERGİSİ</t>
  </si>
  <si>
    <t>Sıra No</t>
  </si>
  <si>
    <t>İşçinin             Adı Soyadı</t>
  </si>
  <si>
    <t>SSK            Sicil No</t>
  </si>
  <si>
    <t>Aylık Bürüt Ücret</t>
  </si>
  <si>
    <t>Çalıştığı Gün</t>
  </si>
  <si>
    <t>İşsizlik işçi Hissesi</t>
  </si>
  <si>
    <t>Gelir Vergisi Matrahı</t>
  </si>
  <si>
    <t>Gelir Vergisi</t>
  </si>
  <si>
    <t>Net Ödenen Tutar</t>
  </si>
  <si>
    <t>Hayri Topkara</t>
  </si>
  <si>
    <t>EŞİ ÇALIŞMIYOR</t>
  </si>
  <si>
    <t>EŞİ ÇALIŞIYOR</t>
  </si>
  <si>
    <t>EŞİ ÇALIŞMIYOR 1 ÇOCUK</t>
  </si>
  <si>
    <t>EŞİ ÇALIŞMIYOR 2 ÇOCUK</t>
  </si>
  <si>
    <t>EŞİ ÇALIŞMIYOR 3 ÇOCUK</t>
  </si>
  <si>
    <t>EŞİ ÇALIŞIYOR  1 ÇOCUK</t>
  </si>
  <si>
    <t>EŞİ ÇALIŞIYOR  2 ÇOCUK</t>
  </si>
  <si>
    <t>EŞİ ÇALIŞIYOR  3 ÇOCUK</t>
  </si>
  <si>
    <t>İŞVERENİN  ÜNVANI</t>
  </si>
  <si>
    <t>HİZMET ERBABI ÜCRET BORDROSU</t>
  </si>
  <si>
    <t>ÇALIŞTIĞI GÜN SAYISI</t>
  </si>
  <si>
    <t>GÜNLÜK ÜCRET</t>
  </si>
  <si>
    <t>3301200513125</t>
  </si>
  <si>
    <t>İŞSİZLİK SİGORTASI</t>
  </si>
  <si>
    <t>GELİR VERGİSİ</t>
  </si>
  <si>
    <t>111111</t>
  </si>
  <si>
    <t>TOPLAM</t>
  </si>
  <si>
    <t>PUANTAJ İŞLEMLERİ</t>
  </si>
  <si>
    <t>ORANLAR</t>
  </si>
  <si>
    <t>İşçinin                       Adı Soyadı</t>
  </si>
  <si>
    <t>İŞYERİ SİCİL NO</t>
  </si>
  <si>
    <t>ADRESİ</t>
  </si>
  <si>
    <t>VERGİ NO</t>
  </si>
  <si>
    <t>DÖNEMİ</t>
  </si>
  <si>
    <t>YETKİLİ KİŞİ</t>
  </si>
  <si>
    <t>ASGARİ ÜCRET</t>
  </si>
  <si>
    <t>GÜNLÜK ASGARİ ÜCRET</t>
  </si>
  <si>
    <t>AİLE DURUMU BİLDİRİMİ</t>
  </si>
  <si>
    <t>2008/... Dönemi</t>
  </si>
  <si>
    <t>EK: 1</t>
  </si>
  <si>
    <t>Bildirimi                      Verenin</t>
  </si>
  <si>
    <t>T.C./Vergı Kimlik Nosu           :</t>
  </si>
  <si>
    <t>Sosyal Güvenlik No/Sicil No/Kurum Sicil No:</t>
  </si>
  <si>
    <t>Görevi                                      :</t>
  </si>
  <si>
    <t>Adı Soyadı                               :</t>
  </si>
  <si>
    <t>Medeni Hali                             :</t>
  </si>
  <si>
    <t>Bekar</t>
  </si>
  <si>
    <t>Evli</t>
  </si>
  <si>
    <t>Diğer</t>
  </si>
  <si>
    <t>ASGARİ GEÇİM İNDİRİMİ İÇİN EŞİN</t>
  </si>
  <si>
    <t>İş Durumu</t>
  </si>
  <si>
    <t>Eşin Gelirine/Gelirlerine İlişkin Açıklama</t>
  </si>
  <si>
    <t>Çalışıyor</t>
  </si>
  <si>
    <t>Çalışmıyor</t>
  </si>
  <si>
    <t>Geliri Olan</t>
  </si>
  <si>
    <t>Geliri Olmayan</t>
  </si>
  <si>
    <t>ASGARİ GEÇİM İNDİRİMİ İÇİN MÜKELLEFLE OTURAN VEYA MÜKELLEF TARAFINDAN BAKILAN ÇOCUKLARIN DURUMU</t>
  </si>
  <si>
    <t>T.C. Kimlik No</t>
  </si>
  <si>
    <t>Doğum Tarihi (Varsa ay ve günü de yazılacaktır)</t>
  </si>
  <si>
    <t>Cinsiyet</t>
  </si>
  <si>
    <t>Baba Adı</t>
  </si>
  <si>
    <t>Ana Adı</t>
  </si>
  <si>
    <t>Öz, Üvey, Evlat Edinilmiş, Nafakası Sağlanılan Çocuk, Ana Babasını Kaybetmiş Torun</t>
  </si>
  <si>
    <t>Yüksek Öğretime Devam Ediyorsa</t>
  </si>
  <si>
    <t>Açıklama</t>
  </si>
  <si>
    <t>Kayıt Tarihi</t>
  </si>
  <si>
    <t>Okul Adı</t>
  </si>
  <si>
    <t>Sınıfı</t>
  </si>
  <si>
    <t>Alt Satırdaki hususları da göz önüne almak suretiyle düzenlediğim asgari geçim indirimine ait bildirimdir. Düzenleyenin Adı Soyadı İmzası/Tarih</t>
  </si>
  <si>
    <t>Düzenleyenin</t>
  </si>
  <si>
    <t>imzası/ Tarih</t>
  </si>
  <si>
    <t>1-    Bu bildirim, işverenlerce yukarıdaki muhteviyatına uygun olarak çoğaltılıp kullanılabilecektir.</t>
  </si>
  <si>
    <t>3-    Nafakasını sağladıklan çocuklara ait asgari geçim indiriminden yararlanacak olan eş tarafından, mahkeme ilamının onaylı bir örneği bildirime eklenir.</t>
  </si>
  <si>
    <t>4-    İndirimin uygulamasında "çocuk" tabiri, mükellefle birlikte oturan veya mükellef tarafından bakılan (nafaka verilenler, evlat edinilenler ile ana veya babasım kaybetmiş torunlardan</t>
  </si>
  <si>
    <t>mükellefle birlikte oturanlar dâhil) 18 yaşım veya tahsilde olup 25 yaşım doldurmamış çocuklan, "eş" tabiri ise, aralannda yasal evlilik bağı bulunan kişileri ifade eder.</t>
  </si>
  <si>
    <t>□</t>
  </si>
  <si>
    <t>ASGARİ GEÇİM İNDİRİMİNE AİT BORDRO</t>
  </si>
  <si>
    <t>EK: 2</t>
  </si>
  <si>
    <t>1</t>
  </si>
  <si>
    <t>2</t>
  </si>
  <si>
    <t>3</t>
  </si>
  <si>
    <t>4</t>
  </si>
  <si>
    <t>Yararlanılan Asgari Geçimi İndirimi Tutarı (*****)</t>
  </si>
  <si>
    <t>Ücretlinin Adı Soyadı</t>
  </si>
  <si>
    <t>Asgari Geçim indirimi Oranı (%)</t>
  </si>
  <si>
    <t>Asgari Geçim indirimi Matrahı</t>
  </si>
  <si>
    <r>
      <t xml:space="preserve">Asgari Geçim indirimi Tutarı </t>
    </r>
    <r>
      <rPr>
        <sz val="8"/>
        <rFont val="Times New Roman"/>
        <family val="0"/>
      </rPr>
      <t>[3.sütun) x % 151]/ 12</t>
    </r>
  </si>
  <si>
    <t>OCAK</t>
  </si>
  <si>
    <t>ŞUBAT</t>
  </si>
  <si>
    <t>MART</t>
  </si>
  <si>
    <t>NİSAN</t>
  </si>
  <si>
    <t>HAZİRAN</t>
  </si>
  <si>
    <t>TEMMUZ</t>
  </si>
  <si>
    <t>AĞUSTOS</t>
  </si>
  <si>
    <t>EYLUL</t>
  </si>
  <si>
    <t>EKİM</t>
  </si>
  <si>
    <t>KASIM</t>
  </si>
  <si>
    <t>ARALIK</t>
  </si>
  <si>
    <t>5</t>
  </si>
  <si>
    <t>6</t>
  </si>
  <si>
    <t>7</t>
  </si>
  <si>
    <t>8</t>
  </si>
  <si>
    <t>Not</t>
  </si>
  <si>
    <t>*           Bu bordro, işverenlerce yukarıdaki muhteviyatına uygun olarak çoğaltılıp kullanılabilecektir. Her yıl için ayrı bordro düzenlenecektir.</t>
  </si>
  <si>
    <t>**         Takvim yılı başında geçerli olan ve sanayi kesiminde çalışan 16 yaşından büyük işçiler için uygulanan asgarî ücretin yıllık brüt tutarı yazılacaktır.</t>
  </si>
  <si>
    <t>***        Asgari ücretin yıllık brüt tutarının; mükellefin kendisi için % 50'si, çalışmayan ve herhangi bir geliri olmayan eşi için % 10'u, ilk iki çocuk için % 7,5, diğer çocuklar için % 5' idir.</t>
  </si>
  <si>
    <t>****      Ücretin elde edildiği takvim yılı başında geçerli olan asgarî ücretin yıllık brüt tutarının asgari geçim indirimi oram ile çarpılması sonucu elde edilen tutar bu sütuna yazılacaktır</t>
  </si>
  <si>
    <t>*****      Bu sütuna, (3) no.lu sütunda yer alan asgari geçim indirimi matrahının, Gelir Vergisi Kanununun 103 ncü maddesinde yer alan tarifenin ilk dilimine ait oramn uygulanması ile</t>
  </si>
  <si>
    <t xml:space="preserve">            elde edilen tutarın 12' ye bölünmesiyle bulunan tutar bu sütuna yazılacaktır.</t>
  </si>
  <si>
    <t>******    Bu sütuna, (4) no.lu sütundaki tutarlar yazılacaktır. Mahsup edilecek asgari geçim indirimi tutan, yıl içinde aylar itibariyle bu sütunlarda izlenecektir.</t>
  </si>
  <si>
    <t>EŞİ ÇALIŞMIYOR 4 ÇOCUK</t>
  </si>
  <si>
    <t>EŞİ ÇALIŞIYOR 4 ÇOCUK</t>
  </si>
  <si>
    <t>50+0</t>
  </si>
  <si>
    <t>50+10</t>
  </si>
  <si>
    <t>50+</t>
  </si>
  <si>
    <t>50+10+7,5</t>
  </si>
  <si>
    <t>50+10+7,5+7,5</t>
  </si>
  <si>
    <t>50+10+7,5+7,5+5</t>
  </si>
  <si>
    <t>50+7,5</t>
  </si>
  <si>
    <t>50+7,5+7,5</t>
  </si>
  <si>
    <t>50+7,5+7,5+5</t>
  </si>
  <si>
    <t>50+7,5+7,5+5+5</t>
  </si>
  <si>
    <t>2-    İlk işe girişte verilir. Çahşamn asgari geçim indiriminden yararlanan eş veya çocuk durumunda bir değişiklik meydana gelmesi halinde bildirim yeniden verilir.</t>
  </si>
  <si>
    <t>Asgarî Ücretin Yıllık Brüt Tutarı :.................YTL (*)                                                                                                                                                                                                                         ............YILI</t>
  </si>
  <si>
    <t>HASAN TUZLA</t>
  </si>
  <si>
    <t>1111112121</t>
  </si>
  <si>
    <t>ADNAN GÜRSOY</t>
  </si>
  <si>
    <t>MAYIS</t>
  </si>
  <si>
    <t>YÜKSEL ÖNDER</t>
  </si>
  <si>
    <t>Özel Gider İndirimi</t>
  </si>
  <si>
    <t>Asgari Ücret</t>
  </si>
  <si>
    <t>İNDİRİM ORANI</t>
  </si>
  <si>
    <t>Asgari Geçim indirim oranı</t>
  </si>
  <si>
    <t>Medeni Durumu</t>
  </si>
  <si>
    <t xml:space="preserve">Erbay BULUT </t>
  </si>
  <si>
    <t>Serbest Muhasebeci Mali Müşavir</t>
  </si>
  <si>
    <t xml:space="preserve">Merkez Mahallesi Silifke Caddesi No:62/4 ERDEMLİ MERSİN     buluterbay@msn.com   </t>
  </si>
  <si>
    <t xml:space="preserve">               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</si>
</sst>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0;[Red]#,##0.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.00;[Red]0.00"/>
    <numFmt numFmtId="185" formatCode="mmm/yyyy"/>
    <numFmt numFmtId="186" formatCode="mmmm\ \ yyyy"/>
    <numFmt numFmtId="187" formatCode="0;[Red]0"/>
    <numFmt numFmtId="188" formatCode="[$-41F]dd\ mmmm\ yyyy\ dddd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12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ahoma"/>
      <family val="0"/>
    </font>
    <font>
      <b/>
      <sz val="8"/>
      <name val="Arial"/>
      <family val="2"/>
    </font>
    <font>
      <sz val="10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sz val="7"/>
      <color indexed="8"/>
      <name val="Arial Tur"/>
      <family val="0"/>
    </font>
    <font>
      <sz val="10"/>
      <color indexed="10"/>
      <name val="Arial Tur"/>
      <family val="0"/>
    </font>
    <font>
      <sz val="10"/>
      <color indexed="62"/>
      <name val="Arial Tur"/>
      <family val="0"/>
    </font>
    <font>
      <b/>
      <sz val="14"/>
      <name val="Arial Tur"/>
      <family val="0"/>
    </font>
    <font>
      <b/>
      <sz val="10"/>
      <color indexed="62"/>
      <name val="Arial Tur"/>
      <family val="0"/>
    </font>
    <font>
      <b/>
      <i/>
      <sz val="10"/>
      <name val="Arial Tur"/>
      <family val="0"/>
    </font>
    <font>
      <b/>
      <sz val="12"/>
      <name val="Arial Tur"/>
      <family val="0"/>
    </font>
    <font>
      <b/>
      <sz val="16"/>
      <color indexed="13"/>
      <name val="Arial Tur"/>
      <family val="0"/>
    </font>
    <font>
      <b/>
      <sz val="14"/>
      <color indexed="13"/>
      <name val="Arial Tur"/>
      <family val="0"/>
    </font>
    <font>
      <b/>
      <sz val="12"/>
      <color indexed="8"/>
      <name val="Arial Tur"/>
      <family val="0"/>
    </font>
    <font>
      <b/>
      <sz val="11"/>
      <color indexed="8"/>
      <name val="Arial Tur"/>
      <family val="0"/>
    </font>
    <font>
      <b/>
      <sz val="11"/>
      <name val="Arial Tur"/>
      <family val="0"/>
    </font>
    <font>
      <b/>
      <sz val="10"/>
      <color indexed="13"/>
      <name val="Arial Tur"/>
      <family val="0"/>
    </font>
    <font>
      <b/>
      <sz val="11"/>
      <color indexed="13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thin"/>
      <top style="double">
        <color indexed="13"/>
      </top>
      <bottom style="double">
        <color indexed="13"/>
      </bottom>
    </border>
    <border>
      <left style="thin"/>
      <right>
        <color indexed="63"/>
      </right>
      <top style="medium"/>
      <bottom style="thin"/>
    </border>
    <border>
      <left style="double">
        <color indexed="13"/>
      </left>
      <right style="double">
        <color indexed="1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thin"/>
      <top style="double">
        <color indexed="13"/>
      </top>
      <bottom style="double">
        <color indexed="13"/>
      </bottom>
    </border>
    <border>
      <left style="thin"/>
      <right>
        <color indexed="6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thin"/>
      <top>
        <color indexed="63"/>
      </top>
      <bottom style="double">
        <color indexed="13"/>
      </bottom>
    </border>
    <border>
      <left style="thin"/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left" vertical="top"/>
      <protection/>
    </xf>
    <xf numFmtId="0" fontId="9" fillId="0" borderId="3" xfId="0" applyNumberFormat="1" applyFont="1" applyFill="1" applyBorder="1" applyAlignment="1" applyProtection="1">
      <alignment horizontal="left" vertical="top" wrapText="1" indent="6"/>
      <protection/>
    </xf>
    <xf numFmtId="0" fontId="9" fillId="0" borderId="0" xfId="0" applyNumberFormat="1" applyFont="1" applyFill="1" applyBorder="1" applyAlignment="1" applyProtection="1">
      <alignment horizontal="left" vertical="top" wrapText="1" indent="6"/>
      <protection/>
    </xf>
    <xf numFmtId="0" fontId="9" fillId="0" borderId="4" xfId="0" applyNumberFormat="1" applyFont="1" applyFill="1" applyBorder="1" applyAlignment="1" applyProtection="1">
      <alignment horizontal="left" vertical="top" wrapText="1" indent="6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10" fillId="0" borderId="2" xfId="0" applyNumberFormat="1" applyFont="1" applyFill="1" applyBorder="1" applyAlignment="1" applyProtection="1">
      <alignment horizontal="left" vertical="top" indent="3"/>
      <protection/>
    </xf>
    <xf numFmtId="0" fontId="10" fillId="0" borderId="2" xfId="0" applyNumberFormat="1" applyFont="1" applyFill="1" applyBorder="1" applyAlignment="1" applyProtection="1">
      <alignment horizontal="left" vertical="top" indent="4"/>
      <protection/>
    </xf>
    <xf numFmtId="0" fontId="15" fillId="0" borderId="2" xfId="0" applyNumberFormat="1" applyFont="1" applyFill="1" applyBorder="1" applyAlignment="1" applyProtection="1">
      <alignment horizontal="center" vertical="center" textRotation="180" wrapText="1"/>
      <protection/>
    </xf>
    <xf numFmtId="0" fontId="15" fillId="0" borderId="2" xfId="0" applyNumberFormat="1" applyFont="1" applyFill="1" applyBorder="1" applyAlignment="1" applyProtection="1">
      <alignment horizontal="center" vertical="center" textRotation="180"/>
      <protection/>
    </xf>
    <xf numFmtId="0" fontId="1" fillId="0" borderId="2" xfId="0" applyNumberFormat="1" applyFont="1" applyFill="1" applyBorder="1" applyAlignment="1" applyProtection="1">
      <alignment horizontal="center" vertical="center" textRotation="180"/>
      <protection/>
    </xf>
    <xf numFmtId="0" fontId="10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2" xfId="0" applyNumberFormat="1" applyFont="1" applyFill="1" applyBorder="1" applyAlignment="1" applyProtection="1">
      <alignment horizontal="left" vertical="top" wrapText="1" indent="1"/>
      <protection/>
    </xf>
    <xf numFmtId="0" fontId="0" fillId="0" borderId="2" xfId="0" applyNumberFormat="1" applyFont="1" applyFill="1" applyBorder="1" applyAlignment="1" applyProtection="1">
      <alignment horizontal="left" vertical="top" shrinkToFit="1"/>
      <protection/>
    </xf>
    <xf numFmtId="180" fontId="0" fillId="0" borderId="2" xfId="0" applyNumberFormat="1" applyFont="1" applyFill="1" applyBorder="1" applyAlignment="1" applyProtection="1">
      <alignment horizontal="center" vertical="top" shrinkToFit="1"/>
      <protection/>
    </xf>
    <xf numFmtId="180" fontId="0" fillId="0" borderId="2" xfId="0" applyNumberFormat="1" applyFont="1" applyFill="1" applyBorder="1" applyAlignment="1" applyProtection="1">
      <alignment horizontal="right" vertical="top"/>
      <protection/>
    </xf>
    <xf numFmtId="180" fontId="0" fillId="0" borderId="2" xfId="0" applyNumberFormat="1" applyFont="1" applyFill="1" applyBorder="1" applyAlignment="1" applyProtection="1">
      <alignment horizontal="center" vertical="top"/>
      <protection/>
    </xf>
    <xf numFmtId="180" fontId="0" fillId="0" borderId="2" xfId="0" applyNumberFormat="1" applyFont="1" applyFill="1" applyBorder="1" applyAlignment="1" applyProtection="1">
      <alignment horizontal="right" vertical="top" shrinkToFit="1"/>
      <protection/>
    </xf>
    <xf numFmtId="0" fontId="1" fillId="0" borderId="8" xfId="0" applyFont="1" applyBorder="1" applyAlignment="1">
      <alignment horizontal="center" wrapText="1"/>
    </xf>
    <xf numFmtId="180" fontId="5" fillId="0" borderId="9" xfId="0" applyNumberFormat="1" applyFont="1" applyBorder="1" applyAlignment="1">
      <alignment shrinkToFit="1"/>
    </xf>
    <xf numFmtId="180" fontId="5" fillId="0" borderId="10" xfId="0" applyNumberFormat="1" applyFont="1" applyBorder="1" applyAlignment="1">
      <alignment shrinkToFit="1"/>
    </xf>
    <xf numFmtId="180" fontId="5" fillId="0" borderId="11" xfId="0" applyNumberFormat="1" applyFont="1" applyBorder="1" applyAlignment="1">
      <alignment shrinkToFit="1"/>
    </xf>
    <xf numFmtId="0" fontId="0" fillId="0" borderId="2" xfId="0" applyBorder="1" applyAlignment="1">
      <alignment/>
    </xf>
    <xf numFmtId="49" fontId="5" fillId="0" borderId="2" xfId="0" applyNumberFormat="1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/>
    </xf>
    <xf numFmtId="180" fontId="5" fillId="0" borderId="2" xfId="0" applyNumberFormat="1" applyFont="1" applyBorder="1" applyAlignment="1">
      <alignment shrinkToFit="1"/>
    </xf>
    <xf numFmtId="180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80" fontId="17" fillId="0" borderId="8" xfId="0" applyNumberFormat="1" applyFont="1" applyBorder="1" applyAlignment="1">
      <alignment horizontal="center" textRotation="90" wrapText="1"/>
    </xf>
    <xf numFmtId="180" fontId="5" fillId="0" borderId="2" xfId="0" applyNumberFormat="1" applyFont="1" applyBorder="1" applyAlignment="1">
      <alignment horizontal="center" shrinkToFit="1"/>
    </xf>
    <xf numFmtId="0" fontId="8" fillId="0" borderId="12" xfId="0" applyNumberFormat="1" applyFont="1" applyFill="1" applyBorder="1" applyAlignment="1" applyProtection="1">
      <alignment horizontal="left" vertical="top" indent="8"/>
      <protection/>
    </xf>
    <xf numFmtId="0" fontId="8" fillId="0" borderId="13" xfId="0" applyNumberFormat="1" applyFont="1" applyFill="1" applyBorder="1" applyAlignment="1" applyProtection="1">
      <alignment horizontal="left" vertical="top" indent="8"/>
      <protection/>
    </xf>
    <xf numFmtId="0" fontId="8" fillId="0" borderId="14" xfId="0" applyNumberFormat="1" applyFont="1" applyFill="1" applyBorder="1" applyAlignment="1" applyProtection="1">
      <alignment horizontal="left" vertical="top" indent="8"/>
      <protection/>
    </xf>
    <xf numFmtId="0" fontId="10" fillId="0" borderId="15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Border="1" applyAlignment="1">
      <alignment/>
    </xf>
    <xf numFmtId="180" fontId="5" fillId="0" borderId="18" xfId="0" applyNumberFormat="1" applyFont="1" applyBorder="1" applyAlignment="1">
      <alignment/>
    </xf>
    <xf numFmtId="0" fontId="0" fillId="0" borderId="17" xfId="0" applyFill="1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5" fillId="0" borderId="6" xfId="0" applyNumberFormat="1" applyFont="1" applyBorder="1" applyAlignment="1">
      <alignment shrinkToFit="1"/>
    </xf>
    <xf numFmtId="180" fontId="5" fillId="0" borderId="6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0" fontId="10" fillId="0" borderId="20" xfId="0" applyNumberFormat="1" applyFont="1" applyFill="1" applyBorder="1" applyAlignment="1" applyProtection="1">
      <alignment horizontal="left" vertical="top" indent="7"/>
      <protection/>
    </xf>
    <xf numFmtId="0" fontId="10" fillId="0" borderId="21" xfId="0" applyNumberFormat="1" applyFont="1" applyFill="1" applyBorder="1" applyAlignment="1" applyProtection="1">
      <alignment horizontal="left" vertical="top" indent="7"/>
      <protection/>
    </xf>
    <xf numFmtId="0" fontId="10" fillId="0" borderId="22" xfId="0" applyNumberFormat="1" applyFont="1" applyFill="1" applyBorder="1" applyAlignment="1" applyProtection="1">
      <alignment horizontal="left" vertical="top" indent="7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0" fontId="8" fillId="0" borderId="23" xfId="0" applyNumberFormat="1" applyFont="1" applyFill="1" applyBorder="1" applyAlignment="1" applyProtection="1">
      <alignment horizontal="left" vertical="top" indent="8"/>
      <protection/>
    </xf>
    <xf numFmtId="0" fontId="8" fillId="0" borderId="24" xfId="0" applyNumberFormat="1" applyFont="1" applyFill="1" applyBorder="1" applyAlignment="1" applyProtection="1">
      <alignment horizontal="left" vertical="top" indent="8"/>
      <protection/>
    </xf>
    <xf numFmtId="0" fontId="8" fillId="0" borderId="25" xfId="0" applyNumberFormat="1" applyFont="1" applyFill="1" applyBorder="1" applyAlignment="1" applyProtection="1">
      <alignment horizontal="left" vertical="top" indent="8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18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9" fillId="0" borderId="3" xfId="0" applyNumberFormat="1" applyFont="1" applyFill="1" applyBorder="1" applyAlignment="1" applyProtection="1">
      <alignment horizontal="left" vertical="top" wrapText="1" indent="6"/>
      <protection/>
    </xf>
    <xf numFmtId="0" fontId="9" fillId="0" borderId="0" xfId="0" applyNumberFormat="1" applyFont="1" applyFill="1" applyBorder="1" applyAlignment="1" applyProtection="1">
      <alignment horizontal="left" vertical="top" wrapText="1" indent="6"/>
      <protection/>
    </xf>
    <xf numFmtId="0" fontId="9" fillId="0" borderId="4" xfId="0" applyNumberFormat="1" applyFont="1" applyFill="1" applyBorder="1" applyAlignment="1" applyProtection="1">
      <alignment horizontal="left" vertical="top" wrapText="1" indent="6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9" fillId="0" borderId="2" xfId="0" applyNumberFormat="1" applyFont="1" applyFill="1" applyBorder="1" applyAlignment="1" applyProtection="1">
      <alignment horizontal="left" vertical="top" indent="1"/>
      <protection/>
    </xf>
    <xf numFmtId="0" fontId="10" fillId="0" borderId="17" xfId="0" applyNumberFormat="1" applyFont="1" applyFill="1" applyBorder="1" applyAlignment="1" applyProtection="1">
      <alignment horizontal="left" vertical="top" indent="12"/>
      <protection/>
    </xf>
    <xf numFmtId="0" fontId="10" fillId="0" borderId="2" xfId="0" applyNumberFormat="1" applyFont="1" applyFill="1" applyBorder="1" applyAlignment="1" applyProtection="1">
      <alignment horizontal="left" vertical="top" indent="12"/>
      <protection/>
    </xf>
    <xf numFmtId="0" fontId="10" fillId="0" borderId="18" xfId="0" applyNumberFormat="1" applyFont="1" applyFill="1" applyBorder="1" applyAlignment="1" applyProtection="1">
      <alignment horizontal="left" vertical="top" indent="12"/>
      <protection/>
    </xf>
    <xf numFmtId="0" fontId="9" fillId="0" borderId="17" xfId="0" applyNumberFormat="1" applyFont="1" applyFill="1" applyBorder="1" applyAlignment="1" applyProtection="1">
      <alignment horizontal="left" vertical="top" indent="2"/>
      <protection/>
    </xf>
    <xf numFmtId="0" fontId="9" fillId="0" borderId="2" xfId="0" applyNumberFormat="1" applyFont="1" applyFill="1" applyBorder="1" applyAlignment="1" applyProtection="1">
      <alignment horizontal="left" vertical="top" indent="2"/>
      <protection/>
    </xf>
    <xf numFmtId="0" fontId="9" fillId="0" borderId="2" xfId="0" applyNumberFormat="1" applyFont="1" applyFill="1" applyBorder="1" applyAlignment="1" applyProtection="1">
      <alignment horizontal="left" vertical="top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textRotation="90"/>
      <protection/>
    </xf>
    <xf numFmtId="0" fontId="11" fillId="0" borderId="16" xfId="0" applyNumberFormat="1" applyFont="1" applyFill="1" applyBorder="1" applyAlignment="1" applyProtection="1">
      <alignment horizontal="left" vertical="top" textRotation="90"/>
      <protection/>
    </xf>
    <xf numFmtId="0" fontId="9" fillId="0" borderId="2" xfId="0" applyNumberFormat="1" applyFont="1" applyFill="1" applyBorder="1" applyAlignment="1" applyProtection="1">
      <alignment horizontal="left" vertical="top" wrapText="1" indent="1"/>
      <protection/>
    </xf>
    <xf numFmtId="0" fontId="9" fillId="0" borderId="2" xfId="0" applyNumberFormat="1" applyFont="1" applyFill="1" applyBorder="1" applyAlignment="1" applyProtection="1">
      <alignment horizontal="left" vertical="top" indent="6"/>
      <protection/>
    </xf>
    <xf numFmtId="0" fontId="9" fillId="0" borderId="18" xfId="0" applyNumberFormat="1" applyFont="1" applyFill="1" applyBorder="1" applyAlignment="1" applyProtection="1">
      <alignment horizontal="left" vertical="top" indent="6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horizontal="left" vertical="top" indent="15"/>
      <protection/>
    </xf>
    <xf numFmtId="0" fontId="10" fillId="0" borderId="2" xfId="0" applyNumberFormat="1" applyFont="1" applyFill="1" applyBorder="1" applyAlignment="1" applyProtection="1">
      <alignment horizontal="left" vertical="top" indent="15"/>
      <protection/>
    </xf>
    <xf numFmtId="0" fontId="10" fillId="0" borderId="18" xfId="0" applyNumberFormat="1" applyFont="1" applyFill="1" applyBorder="1" applyAlignment="1" applyProtection="1">
      <alignment horizontal="left" vertical="top" indent="15"/>
      <protection/>
    </xf>
    <xf numFmtId="0" fontId="9" fillId="0" borderId="17" xfId="0" applyNumberFormat="1" applyFont="1" applyFill="1" applyBorder="1" applyAlignment="1" applyProtection="1">
      <alignment horizontal="left" vertical="top" indent="8"/>
      <protection/>
    </xf>
    <xf numFmtId="0" fontId="9" fillId="0" borderId="2" xfId="0" applyNumberFormat="1" applyFont="1" applyFill="1" applyBorder="1" applyAlignment="1" applyProtection="1">
      <alignment horizontal="left" vertical="top" indent="8"/>
      <protection/>
    </xf>
    <xf numFmtId="0" fontId="9" fillId="0" borderId="2" xfId="0" applyNumberFormat="1" applyFont="1" applyFill="1" applyBorder="1" applyAlignment="1" applyProtection="1">
      <alignment horizontal="left" vertical="top" indent="14"/>
      <protection/>
    </xf>
    <xf numFmtId="0" fontId="9" fillId="0" borderId="18" xfId="0" applyNumberFormat="1" applyFont="1" applyFill="1" applyBorder="1" applyAlignment="1" applyProtection="1">
      <alignment horizontal="left" vertical="top" indent="8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left" vertical="top"/>
      <protection/>
    </xf>
    <xf numFmtId="0" fontId="9" fillId="0" borderId="27" xfId="0" applyNumberFormat="1" applyFont="1" applyFill="1" applyBorder="1" applyAlignment="1" applyProtection="1">
      <alignment horizontal="left" vertical="top"/>
      <protection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shrinkToFi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4" fontId="18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 shrinkToFit="1"/>
      <protection locked="0"/>
    </xf>
    <xf numFmtId="0" fontId="24" fillId="2" borderId="0" xfId="0" applyFont="1" applyFill="1" applyAlignment="1" applyProtection="1">
      <alignment shrinkToFit="1"/>
      <protection locked="0"/>
    </xf>
    <xf numFmtId="0" fontId="24" fillId="0" borderId="0" xfId="0" applyFont="1" applyAlignment="1" applyProtection="1">
      <alignment shrinkToFit="1"/>
      <protection locked="0"/>
    </xf>
    <xf numFmtId="0" fontId="25" fillId="3" borderId="0" xfId="0" applyFont="1" applyFill="1" applyAlignment="1" applyProtection="1">
      <alignment/>
      <protection locked="0"/>
    </xf>
    <xf numFmtId="0" fontId="19" fillId="3" borderId="0" xfId="0" applyFont="1" applyFill="1" applyAlignment="1" applyProtection="1">
      <alignment shrinkToFit="1"/>
      <protection locked="0"/>
    </xf>
    <xf numFmtId="0" fontId="26" fillId="4" borderId="28" xfId="0" applyFont="1" applyFill="1" applyBorder="1" applyAlignment="1" applyProtection="1">
      <alignment horizontal="left"/>
      <protection locked="0"/>
    </xf>
    <xf numFmtId="0" fontId="26" fillId="4" borderId="29" xfId="0" applyFont="1" applyFill="1" applyBorder="1" applyAlignment="1" applyProtection="1">
      <alignment horizontal="left"/>
      <protection locked="0"/>
    </xf>
    <xf numFmtId="0" fontId="26" fillId="4" borderId="30" xfId="0" applyFont="1" applyFill="1" applyBorder="1" applyAlignment="1" applyProtection="1">
      <alignment horizontal="left"/>
      <protection locked="0"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6" fillId="4" borderId="31" xfId="0" applyFont="1" applyFill="1" applyBorder="1" applyAlignment="1" applyProtection="1">
      <alignment horizontal="left"/>
      <protection locked="0"/>
    </xf>
    <xf numFmtId="0" fontId="26" fillId="4" borderId="21" xfId="0" applyFont="1" applyFill="1" applyBorder="1" applyAlignment="1" applyProtection="1">
      <alignment horizontal="left"/>
      <protection locked="0"/>
    </xf>
    <xf numFmtId="0" fontId="26" fillId="4" borderId="32" xfId="0" applyFont="1" applyFill="1" applyBorder="1" applyAlignment="1" applyProtection="1">
      <alignment horizontal="left"/>
      <protection locked="0"/>
    </xf>
    <xf numFmtId="186" fontId="26" fillId="4" borderId="31" xfId="0" applyNumberFormat="1" applyFont="1" applyFill="1" applyBorder="1" applyAlignment="1" applyProtection="1">
      <alignment horizontal="left"/>
      <protection locked="0"/>
    </xf>
    <xf numFmtId="186" fontId="26" fillId="4" borderId="21" xfId="0" applyNumberFormat="1" applyFont="1" applyFill="1" applyBorder="1" applyAlignment="1" applyProtection="1">
      <alignment horizontal="left"/>
      <protection locked="0"/>
    </xf>
    <xf numFmtId="186" fontId="26" fillId="4" borderId="32" xfId="0" applyNumberFormat="1" applyFont="1" applyFill="1" applyBorder="1" applyAlignment="1" applyProtection="1">
      <alignment horizontal="left"/>
      <protection locked="0"/>
    </xf>
    <xf numFmtId="0" fontId="26" fillId="3" borderId="0" xfId="0" applyFont="1" applyFill="1" applyAlignment="1" applyProtection="1">
      <alignment shrinkToFit="1"/>
      <protection locked="0"/>
    </xf>
    <xf numFmtId="4" fontId="26" fillId="4" borderId="33" xfId="0" applyNumberFormat="1" applyFont="1" applyFill="1" applyBorder="1" applyAlignment="1" applyProtection="1">
      <alignment horizontal="left"/>
      <protection locked="0"/>
    </xf>
    <xf numFmtId="0" fontId="26" fillId="3" borderId="34" xfId="0" applyFont="1" applyFill="1" applyBorder="1" applyAlignment="1" applyProtection="1">
      <alignment horizontal="center"/>
      <protection locked="0"/>
    </xf>
    <xf numFmtId="0" fontId="26" fillId="4" borderId="34" xfId="0" applyFont="1" applyFill="1" applyBorder="1" applyAlignment="1" applyProtection="1">
      <alignment horizontal="center"/>
      <protection locked="0"/>
    </xf>
    <xf numFmtId="0" fontId="26" fillId="4" borderId="34" xfId="0" applyFont="1" applyFill="1" applyBorder="1" applyAlignment="1" applyProtection="1">
      <alignment horizontal="left"/>
      <protection locked="0"/>
    </xf>
    <xf numFmtId="0" fontId="26" fillId="4" borderId="35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/>
      <protection locked="0"/>
    </xf>
    <xf numFmtId="0" fontId="28" fillId="2" borderId="0" xfId="0" applyFont="1" applyFill="1" applyAlignment="1" applyProtection="1">
      <alignment horizontal="center" shrinkToFit="1"/>
      <protection locked="0"/>
    </xf>
    <xf numFmtId="0" fontId="18" fillId="3" borderId="0" xfId="0" applyFont="1" applyFill="1" applyAlignment="1" applyProtection="1">
      <alignment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/>
      <protection locked="0"/>
    </xf>
    <xf numFmtId="0" fontId="30" fillId="5" borderId="36" xfId="0" applyFont="1" applyFill="1" applyBorder="1" applyAlignment="1" applyProtection="1">
      <alignment horizontal="center" vertical="center" textRotation="90"/>
      <protection locked="0"/>
    </xf>
    <xf numFmtId="0" fontId="30" fillId="5" borderId="37" xfId="0" applyFont="1" applyFill="1" applyBorder="1" applyAlignment="1" applyProtection="1">
      <alignment horizontal="center" vertical="center" wrapText="1"/>
      <protection locked="0"/>
    </xf>
    <xf numFmtId="0" fontId="27" fillId="5" borderId="37" xfId="0" applyFont="1" applyFill="1" applyBorder="1" applyAlignment="1" applyProtection="1">
      <alignment horizontal="center" vertical="center" wrapText="1"/>
      <protection locked="0"/>
    </xf>
    <xf numFmtId="0" fontId="27" fillId="5" borderId="36" xfId="0" applyFont="1" applyFill="1" applyBorder="1" applyAlignment="1" applyProtection="1">
      <alignment horizontal="center" vertical="center" wrapText="1"/>
      <protection locked="0"/>
    </xf>
    <xf numFmtId="0" fontId="27" fillId="6" borderId="38" xfId="0" applyFont="1" applyFill="1" applyBorder="1" applyAlignment="1" applyProtection="1">
      <alignment horizontal="center" vertical="center" textRotation="90" wrapText="1"/>
      <protection locked="0"/>
    </xf>
    <xf numFmtId="184" fontId="31" fillId="5" borderId="3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32" fillId="5" borderId="40" xfId="0" applyFont="1" applyFill="1" applyBorder="1" applyAlignment="1" applyProtection="1">
      <alignment horizontal="center" vertical="center" wrapText="1"/>
      <protection locked="0"/>
    </xf>
    <xf numFmtId="0" fontId="27" fillId="6" borderId="41" xfId="0" applyFont="1" applyFill="1" applyBorder="1" applyAlignment="1" applyProtection="1">
      <alignment horizontal="center" textRotation="90" wrapText="1"/>
      <protection locked="0"/>
    </xf>
    <xf numFmtId="0" fontId="27" fillId="0" borderId="0" xfId="0" applyFont="1" applyAlignment="1" applyProtection="1">
      <alignment/>
      <protection locked="0"/>
    </xf>
    <xf numFmtId="0" fontId="23" fillId="5" borderId="36" xfId="0" applyFont="1" applyFill="1" applyBorder="1" applyAlignment="1" applyProtection="1">
      <alignment/>
      <protection locked="0"/>
    </xf>
    <xf numFmtId="0" fontId="26" fillId="5" borderId="42" xfId="0" applyFont="1" applyFill="1" applyBorder="1" applyAlignment="1" applyProtection="1">
      <alignment/>
      <protection locked="0"/>
    </xf>
    <xf numFmtId="49" fontId="26" fillId="5" borderId="43" xfId="0" applyNumberFormat="1" applyFont="1" applyFill="1" applyBorder="1" applyAlignment="1" applyProtection="1">
      <alignment shrinkToFit="1"/>
      <protection locked="0"/>
    </xf>
    <xf numFmtId="0" fontId="26" fillId="5" borderId="36" xfId="0" applyFont="1" applyFill="1" applyBorder="1" applyAlignment="1" applyProtection="1">
      <alignment shrinkToFit="1"/>
      <protection locked="0"/>
    </xf>
    <xf numFmtId="0" fontId="26" fillId="5" borderId="44" xfId="0" applyFont="1" applyFill="1" applyBorder="1" applyAlignment="1" applyProtection="1">
      <alignment shrinkToFit="1"/>
      <protection locked="0"/>
    </xf>
    <xf numFmtId="180" fontId="26" fillId="5" borderId="45" xfId="0" applyNumberFormat="1" applyFont="1" applyFill="1" applyBorder="1" applyAlignment="1" applyProtection="1">
      <alignment shrinkToFit="1"/>
      <protection locked="0"/>
    </xf>
    <xf numFmtId="1" fontId="26" fillId="5" borderId="36" xfId="0" applyNumberFormat="1" applyFont="1" applyFill="1" applyBorder="1" applyAlignment="1" applyProtection="1">
      <alignment shrinkToFit="1"/>
      <protection locked="0"/>
    </xf>
    <xf numFmtId="4" fontId="26" fillId="5" borderId="36" xfId="0" applyNumberFormat="1" applyFont="1" applyFill="1" applyBorder="1" applyAlignment="1" applyProtection="1">
      <alignment horizontal="right" shrinkToFit="1"/>
      <protection locked="0"/>
    </xf>
    <xf numFmtId="0" fontId="18" fillId="4" borderId="32" xfId="0" applyFont="1" applyFill="1" applyBorder="1" applyAlignment="1" applyProtection="1">
      <alignment shrinkToFit="1"/>
      <protection locked="0"/>
    </xf>
    <xf numFmtId="0" fontId="26" fillId="5" borderId="36" xfId="0" applyFont="1" applyFill="1" applyBorder="1" applyAlignment="1" applyProtection="1">
      <alignment/>
      <protection locked="0"/>
    </xf>
    <xf numFmtId="0" fontId="26" fillId="5" borderId="46" xfId="0" applyFont="1" applyFill="1" applyBorder="1" applyAlignment="1" applyProtection="1">
      <alignment/>
      <protection locked="0"/>
    </xf>
    <xf numFmtId="49" fontId="26" fillId="5" borderId="0" xfId="0" applyNumberFormat="1" applyFont="1" applyFill="1" applyBorder="1" applyAlignment="1" applyProtection="1">
      <alignment shrinkToFit="1"/>
      <protection locked="0"/>
    </xf>
    <xf numFmtId="0" fontId="26" fillId="5" borderId="46" xfId="0" applyFont="1" applyFill="1" applyBorder="1" applyAlignment="1" applyProtection="1">
      <alignment shrinkToFit="1"/>
      <protection locked="0"/>
    </xf>
    <xf numFmtId="0" fontId="26" fillId="5" borderId="47" xfId="0" applyFont="1" applyFill="1" applyBorder="1" applyAlignment="1" applyProtection="1">
      <alignment shrinkToFit="1"/>
      <protection locked="0"/>
    </xf>
    <xf numFmtId="180" fontId="26" fillId="5" borderId="48" xfId="0" applyNumberFormat="1" applyFont="1" applyFill="1" applyBorder="1" applyAlignment="1" applyProtection="1">
      <alignment shrinkToFit="1"/>
      <protection locked="0"/>
    </xf>
    <xf numFmtId="1" fontId="26" fillId="5" borderId="46" xfId="0" applyNumberFormat="1" applyFont="1" applyFill="1" applyBorder="1" applyAlignment="1" applyProtection="1">
      <alignment shrinkToFit="1"/>
      <protection locked="0"/>
    </xf>
    <xf numFmtId="4" fontId="26" fillId="5" borderId="46" xfId="0" applyNumberFormat="1" applyFont="1" applyFill="1" applyBorder="1" applyAlignment="1" applyProtection="1">
      <alignment horizontal="right" shrinkToFit="1"/>
      <protection locked="0"/>
    </xf>
    <xf numFmtId="180" fontId="26" fillId="5" borderId="43" xfId="0" applyNumberFormat="1" applyFont="1" applyFill="1" applyBorder="1" applyAlignment="1" applyProtection="1">
      <alignment shrinkToFit="1"/>
      <protection locked="0"/>
    </xf>
    <xf numFmtId="180" fontId="26" fillId="5" borderId="36" xfId="0" applyNumberFormat="1" applyFont="1" applyFill="1" applyBorder="1" applyAlignment="1" applyProtection="1">
      <alignment shrinkToFit="1"/>
      <protection locked="0"/>
    </xf>
    <xf numFmtId="180" fontId="26" fillId="5" borderId="44" xfId="0" applyNumberFormat="1" applyFont="1" applyFill="1" applyBorder="1" applyAlignment="1" applyProtection="1">
      <alignment shrinkToFit="1"/>
      <protection locked="0"/>
    </xf>
    <xf numFmtId="0" fontId="23" fillId="5" borderId="42" xfId="0" applyFont="1" applyFill="1" applyBorder="1" applyAlignment="1" applyProtection="1">
      <alignment/>
      <protection locked="0"/>
    </xf>
    <xf numFmtId="180" fontId="26" fillId="5" borderId="49" xfId="0" applyNumberFormat="1" applyFont="1" applyFill="1" applyBorder="1" applyAlignment="1" applyProtection="1">
      <alignment shrinkToFit="1"/>
      <protection locked="0"/>
    </xf>
    <xf numFmtId="180" fontId="26" fillId="5" borderId="42" xfId="0" applyNumberFormat="1" applyFont="1" applyFill="1" applyBorder="1" applyAlignment="1" applyProtection="1">
      <alignment shrinkToFit="1"/>
      <protection locked="0"/>
    </xf>
    <xf numFmtId="180" fontId="26" fillId="5" borderId="50" xfId="0" applyNumberFormat="1" applyFont="1" applyFill="1" applyBorder="1" applyAlignment="1" applyProtection="1">
      <alignment shrinkToFit="1"/>
      <protection locked="0"/>
    </xf>
    <xf numFmtId="180" fontId="26" fillId="5" borderId="51" xfId="0" applyNumberFormat="1" applyFont="1" applyFill="1" applyBorder="1" applyAlignment="1" applyProtection="1">
      <alignment shrinkToFit="1"/>
      <protection locked="0"/>
    </xf>
    <xf numFmtId="1" fontId="26" fillId="5" borderId="42" xfId="0" applyNumberFormat="1" applyFont="1" applyFill="1" applyBorder="1" applyAlignment="1" applyProtection="1">
      <alignment shrinkToFit="1"/>
      <protection locked="0"/>
    </xf>
    <xf numFmtId="4" fontId="26" fillId="5" borderId="42" xfId="0" applyNumberFormat="1" applyFont="1" applyFill="1" applyBorder="1" applyAlignment="1" applyProtection="1">
      <alignment horizontal="right" shrinkToFit="1"/>
      <protection locked="0"/>
    </xf>
    <xf numFmtId="0" fontId="18" fillId="2" borderId="52" xfId="0" applyFont="1" applyFill="1" applyBorder="1" applyAlignment="1" applyProtection="1">
      <alignment/>
      <protection locked="0"/>
    </xf>
    <xf numFmtId="0" fontId="18" fillId="2" borderId="0" xfId="0" applyFont="1" applyFill="1" applyAlignment="1" applyProtection="1">
      <alignment shrinkToFit="1"/>
      <protection locked="0"/>
    </xf>
    <xf numFmtId="0" fontId="18" fillId="2" borderId="0" xfId="0" applyFont="1" applyFill="1" applyBorder="1" applyAlignment="1" applyProtection="1">
      <alignment/>
      <protection locked="0"/>
    </xf>
    <xf numFmtId="187" fontId="18" fillId="2" borderId="0" xfId="0" applyNumberFormat="1" applyFont="1" applyFill="1" applyAlignment="1" applyProtection="1">
      <alignment/>
      <protection locked="0"/>
    </xf>
    <xf numFmtId="0" fontId="18" fillId="0" borderId="0" xfId="0" applyFont="1" applyAlignment="1" applyProtection="1">
      <alignment shrinkToFit="1"/>
      <protection locked="0"/>
    </xf>
    <xf numFmtId="0" fontId="34" fillId="2" borderId="0" xfId="0" applyFont="1" applyFill="1" applyAlignment="1" applyProtection="1">
      <alignment horizontal="center" shrinkToFit="1"/>
      <protection/>
    </xf>
    <xf numFmtId="0" fontId="33" fillId="2" borderId="0" xfId="0" applyFont="1" applyFill="1" applyAlignment="1" applyProtection="1">
      <alignment horizontal="center" shrinkToFit="1"/>
      <protection/>
    </xf>
    <xf numFmtId="0" fontId="19" fillId="2" borderId="0" xfId="0" applyFont="1" applyFill="1" applyAlignment="1" applyProtection="1">
      <alignment horizontal="center" shrinkToFit="1"/>
      <protection/>
    </xf>
    <xf numFmtId="0" fontId="26" fillId="5" borderId="53" xfId="0" applyFont="1" applyFill="1" applyBorder="1" applyAlignment="1" applyProtection="1">
      <alignment/>
      <protection locked="0"/>
    </xf>
    <xf numFmtId="0" fontId="27" fillId="5" borderId="36" xfId="0" applyFont="1" applyFill="1" applyBorder="1" applyAlignment="1" applyProtection="1">
      <alignment/>
      <protection locked="0"/>
    </xf>
    <xf numFmtId="0" fontId="26" fillId="5" borderId="54" xfId="0" applyFont="1" applyFill="1" applyBorder="1" applyAlignment="1" applyProtection="1">
      <alignment/>
      <protection locked="0"/>
    </xf>
    <xf numFmtId="0" fontId="27" fillId="5" borderId="53" xfId="0" applyFont="1" applyFill="1" applyBorder="1" applyAlignment="1" applyProtection="1">
      <alignment/>
      <protection locked="0"/>
    </xf>
    <xf numFmtId="0" fontId="27" fillId="2" borderId="46" xfId="0" applyFont="1" applyFill="1" applyBorder="1" applyAlignment="1" applyProtection="1">
      <alignment/>
      <protection locked="0"/>
    </xf>
    <xf numFmtId="0" fontId="18" fillId="2" borderId="54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390525</xdr:colOff>
      <xdr:row>0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36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nifeBulut\Desktop\BUL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KLİF"/>
      <sheetName val="MÖNÜ"/>
      <sheetName val="1"/>
      <sheetName val="MONITOR"/>
      <sheetName val="FLOPPY"/>
      <sheetName val="ANAKART"/>
      <sheetName val="CPU'LAR"/>
      <sheetName val="HARDDİSK"/>
      <sheetName val="RAM"/>
      <sheetName val="KASA"/>
      <sheetName val="EKRANKART"/>
      <sheetName val="NETWORK"/>
      <sheetName val="KLAVYE"/>
      <sheetName val="MOUSE"/>
      <sheetName val="OKUYUCU"/>
      <sheetName val="YAZILIM"/>
      <sheetName val="TV"/>
      <sheetName val="MULTİMEDİA"/>
      <sheetName val="FAXMODEM"/>
      <sheetName val="SCANNER"/>
      <sheetName val="OEM KING"/>
      <sheetName val="İNTERNET"/>
      <sheetName val="POWER"/>
      <sheetName val="INFORM"/>
      <sheetName val="YAZICI"/>
      <sheetName val="HOPARLÖR"/>
      <sheetName val="SESKARTI"/>
      <sheetName val="ZIP DVD"/>
    </sheetNames>
    <sheetDataSet>
      <sheetData sheetId="3">
        <row r="2">
          <cell r="B2" t="str">
            <v>YOK</v>
          </cell>
          <cell r="C2">
            <v>0</v>
          </cell>
          <cell r="D2">
            <v>0</v>
          </cell>
        </row>
        <row r="3">
          <cell r="B3" t="str">
            <v>15" HYUNDAI  DIGITAL MONITOR</v>
          </cell>
          <cell r="C3">
            <v>136</v>
          </cell>
          <cell r="D3">
            <v>0</v>
          </cell>
        </row>
        <row r="4">
          <cell r="B4" t="str">
            <v>15" VESTEL DIGITAL MONITOR</v>
          </cell>
          <cell r="C4">
            <v>116</v>
          </cell>
          <cell r="D4">
            <v>116</v>
          </cell>
        </row>
        <row r="5">
          <cell r="B5" t="str">
            <v>15" PHILIPS 105 E DIGITAL MONITOR</v>
          </cell>
          <cell r="C5">
            <v>138</v>
          </cell>
          <cell r="D5">
            <v>135</v>
          </cell>
        </row>
        <row r="6">
          <cell r="B6" t="str">
            <v>15" PHILIPS 105 S DIGITAL MONITOR </v>
          </cell>
          <cell r="C6">
            <v>143</v>
          </cell>
          <cell r="D6">
            <v>0</v>
          </cell>
        </row>
        <row r="7">
          <cell r="B7" t="str">
            <v>15" SAMSUNG 550V DIGITAL MONITOR</v>
          </cell>
          <cell r="C7">
            <v>135</v>
          </cell>
          <cell r="D7">
            <v>0</v>
          </cell>
        </row>
        <row r="8">
          <cell r="B8" t="str">
            <v>17" VESTEL DIGITAL MONITOR</v>
          </cell>
          <cell r="C8">
            <v>165</v>
          </cell>
          <cell r="D8">
            <v>164</v>
          </cell>
        </row>
        <row r="9">
          <cell r="B9" t="str">
            <v>17" HYUNDAI V770 DIGITAL MONITOR</v>
          </cell>
          <cell r="C9">
            <v>197</v>
          </cell>
          <cell r="D9">
            <v>0</v>
          </cell>
        </row>
        <row r="10">
          <cell r="B10" t="str">
            <v>17" PHILIPS 107 E DIGITAL MONITOR</v>
          </cell>
          <cell r="C10">
            <v>201</v>
          </cell>
          <cell r="D10">
            <v>196</v>
          </cell>
        </row>
        <row r="11">
          <cell r="B11" t="str">
            <v>15" TECO DIGITAL MONİTOR </v>
          </cell>
          <cell r="C11">
            <v>115</v>
          </cell>
          <cell r="D11">
            <v>0</v>
          </cell>
        </row>
        <row r="12">
          <cell r="B12" t="str">
            <v>PHILIPS 17 " 107 E</v>
          </cell>
          <cell r="C12">
            <v>0</v>
          </cell>
          <cell r="D12">
            <v>196</v>
          </cell>
        </row>
        <row r="13">
          <cell r="B13" t="str">
            <v>PHILIPS 21 " 121 E</v>
          </cell>
          <cell r="C13">
            <v>0</v>
          </cell>
          <cell r="D13">
            <v>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O39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9.140625" style="121" customWidth="1"/>
    <col min="2" max="2" width="5.8515625" style="129" customWidth="1"/>
    <col min="3" max="3" width="18.28125" style="197" customWidth="1"/>
    <col min="4" max="4" width="12.140625" style="121" customWidth="1"/>
    <col min="5" max="5" width="9.140625" style="121" customWidth="1"/>
    <col min="6" max="6" width="19.8515625" style="121" customWidth="1"/>
    <col min="7" max="7" width="6.00390625" style="121" hidden="1" customWidth="1"/>
    <col min="8" max="8" width="9.57421875" style="126" customWidth="1"/>
    <col min="9" max="9" width="11.421875" style="121" customWidth="1"/>
    <col min="10" max="10" width="5.8515625" style="121" hidden="1" customWidth="1"/>
    <col min="11" max="11" width="5.8515625" style="121" customWidth="1"/>
    <col min="12" max="12" width="18.28125" style="121" customWidth="1"/>
    <col min="13" max="13" width="5.8515625" style="121" customWidth="1"/>
    <col min="14" max="14" width="13.7109375" style="121" customWidth="1"/>
    <col min="15" max="16384" width="5.8515625" style="121" hidden="1" customWidth="1"/>
  </cols>
  <sheetData>
    <row r="1" spans="1:14" ht="16.5" customHeight="1">
      <c r="A1" s="120"/>
      <c r="B1" s="120"/>
      <c r="C1" s="198" t="s">
        <v>145</v>
      </c>
      <c r="D1" s="198"/>
      <c r="E1" s="198"/>
      <c r="F1" s="198"/>
      <c r="G1" s="198"/>
      <c r="H1" s="198"/>
      <c r="I1" s="198"/>
      <c r="J1" s="198"/>
      <c r="K1" s="198"/>
      <c r="L1" s="198"/>
      <c r="M1" s="120"/>
      <c r="N1" s="120"/>
    </row>
    <row r="2" spans="1:14" ht="16.5" customHeight="1">
      <c r="A2" s="120"/>
      <c r="B2" s="120"/>
      <c r="C2" s="198" t="s">
        <v>146</v>
      </c>
      <c r="D2" s="198"/>
      <c r="E2" s="198"/>
      <c r="F2" s="198"/>
      <c r="G2" s="198"/>
      <c r="H2" s="198"/>
      <c r="I2" s="198"/>
      <c r="J2" s="198"/>
      <c r="K2" s="198"/>
      <c r="L2" s="198"/>
      <c r="M2" s="120"/>
      <c r="N2" s="120"/>
    </row>
    <row r="3" spans="1:14" ht="15" customHeight="1">
      <c r="A3" s="120"/>
      <c r="B3" s="120"/>
      <c r="C3" s="199" t="s">
        <v>147</v>
      </c>
      <c r="D3" s="200"/>
      <c r="E3" s="200"/>
      <c r="F3" s="200"/>
      <c r="G3" s="200"/>
      <c r="H3" s="200"/>
      <c r="I3" s="200"/>
      <c r="J3" s="200"/>
      <c r="K3" s="200"/>
      <c r="L3" s="200"/>
      <c r="M3" s="120"/>
      <c r="N3" s="120"/>
    </row>
    <row r="4" spans="1:7" ht="13.5" customHeight="1" hidden="1">
      <c r="A4" s="120"/>
      <c r="B4" s="122">
        <v>1</v>
      </c>
      <c r="C4" s="123" t="s">
        <v>5</v>
      </c>
      <c r="D4" s="124">
        <v>0</v>
      </c>
      <c r="E4" s="125"/>
      <c r="F4" s="125"/>
      <c r="G4" s="125"/>
    </row>
    <row r="5" spans="1:8" ht="14.25" customHeight="1" hidden="1">
      <c r="A5" s="120"/>
      <c r="B5" s="122">
        <f>IF(C5&lt;&gt;"",B4+1)</f>
        <v>2</v>
      </c>
      <c r="C5" s="123" t="s">
        <v>4</v>
      </c>
      <c r="D5" s="124">
        <v>50</v>
      </c>
      <c r="E5" s="125"/>
      <c r="F5" s="125"/>
      <c r="G5" s="125"/>
      <c r="H5" s="126" t="s">
        <v>125</v>
      </c>
    </row>
    <row r="6" spans="1:8" ht="12" customHeight="1" hidden="1">
      <c r="A6" s="120"/>
      <c r="B6" s="122">
        <f aca="true" t="shared" si="0" ref="B6:B15">IF(C6&lt;&gt;"",B5+1)</f>
        <v>3</v>
      </c>
      <c r="C6" s="123" t="s">
        <v>21</v>
      </c>
      <c r="D6" s="124">
        <f>50+10</f>
        <v>60</v>
      </c>
      <c r="E6" s="125"/>
      <c r="F6" s="125"/>
      <c r="G6" s="125"/>
      <c r="H6" s="126" t="s">
        <v>124</v>
      </c>
    </row>
    <row r="7" spans="1:8" ht="14.25" customHeight="1" hidden="1">
      <c r="A7" s="120"/>
      <c r="B7" s="122">
        <f t="shared" si="0"/>
        <v>4</v>
      </c>
      <c r="C7" s="123" t="s">
        <v>22</v>
      </c>
      <c r="D7" s="124">
        <v>50</v>
      </c>
      <c r="E7" s="125"/>
      <c r="F7" s="125"/>
      <c r="G7" s="125"/>
      <c r="H7" s="126" t="s">
        <v>123</v>
      </c>
    </row>
    <row r="8" spans="1:8" ht="12.75" customHeight="1" hidden="1">
      <c r="A8" s="120"/>
      <c r="B8" s="122">
        <f t="shared" si="0"/>
        <v>5</v>
      </c>
      <c r="C8" s="123" t="s">
        <v>23</v>
      </c>
      <c r="D8" s="127">
        <v>67.5</v>
      </c>
      <c r="E8" s="125"/>
      <c r="F8" s="125"/>
      <c r="G8" s="125"/>
      <c r="H8" s="126" t="s">
        <v>126</v>
      </c>
    </row>
    <row r="9" spans="1:8" ht="15" customHeight="1" hidden="1">
      <c r="A9" s="120"/>
      <c r="B9" s="122">
        <f t="shared" si="0"/>
        <v>6</v>
      </c>
      <c r="C9" s="123" t="s">
        <v>24</v>
      </c>
      <c r="D9" s="124">
        <f>50+10+7.5+7.5</f>
        <v>75</v>
      </c>
      <c r="E9" s="125"/>
      <c r="F9" s="125"/>
      <c r="G9" s="125"/>
      <c r="H9" s="126" t="s">
        <v>127</v>
      </c>
    </row>
    <row r="10" spans="1:8" ht="14.25" customHeight="1" hidden="1">
      <c r="A10" s="120"/>
      <c r="B10" s="122">
        <f t="shared" si="0"/>
        <v>7</v>
      </c>
      <c r="C10" s="123" t="s">
        <v>25</v>
      </c>
      <c r="D10" s="124">
        <f>50+10+7.5+7.5+5</f>
        <v>80</v>
      </c>
      <c r="E10" s="125"/>
      <c r="F10" s="125"/>
      <c r="G10" s="125"/>
      <c r="H10" s="126" t="s">
        <v>128</v>
      </c>
    </row>
    <row r="11" spans="1:7" ht="14.25" customHeight="1" hidden="1">
      <c r="A11" s="120"/>
      <c r="B11" s="122">
        <f t="shared" si="0"/>
        <v>8</v>
      </c>
      <c r="C11" s="123" t="s">
        <v>121</v>
      </c>
      <c r="D11" s="124">
        <f>50+10+15+10</f>
        <v>85</v>
      </c>
      <c r="E11" s="125"/>
      <c r="F11" s="125"/>
      <c r="G11" s="125"/>
    </row>
    <row r="12" spans="1:8" ht="18.75" customHeight="1" hidden="1">
      <c r="A12" s="120"/>
      <c r="B12" s="122">
        <f t="shared" si="0"/>
        <v>9</v>
      </c>
      <c r="C12" s="123" t="s">
        <v>26</v>
      </c>
      <c r="D12" s="124">
        <f>50+7.5</f>
        <v>57.5</v>
      </c>
      <c r="E12" s="125"/>
      <c r="F12" s="125"/>
      <c r="G12" s="125"/>
      <c r="H12" s="126" t="s">
        <v>129</v>
      </c>
    </row>
    <row r="13" spans="1:8" ht="18" customHeight="1" hidden="1">
      <c r="A13" s="120"/>
      <c r="B13" s="122">
        <f t="shared" si="0"/>
        <v>10</v>
      </c>
      <c r="C13" s="123" t="s">
        <v>27</v>
      </c>
      <c r="D13" s="124">
        <f>50+7.5+7.5</f>
        <v>65</v>
      </c>
      <c r="E13" s="125"/>
      <c r="F13" s="125"/>
      <c r="G13" s="125"/>
      <c r="H13" s="126" t="s">
        <v>130</v>
      </c>
    </row>
    <row r="14" spans="1:8" ht="18" customHeight="1" hidden="1">
      <c r="A14" s="120"/>
      <c r="B14" s="122">
        <f t="shared" si="0"/>
        <v>11</v>
      </c>
      <c r="C14" s="123" t="s">
        <v>28</v>
      </c>
      <c r="D14" s="124">
        <f>50+7.5+7.5+5</f>
        <v>70</v>
      </c>
      <c r="E14" s="125"/>
      <c r="F14" s="125"/>
      <c r="G14" s="125"/>
      <c r="H14" s="126" t="s">
        <v>131</v>
      </c>
    </row>
    <row r="15" spans="1:8" ht="25.5" customHeight="1" hidden="1">
      <c r="A15" s="120"/>
      <c r="B15" s="122">
        <f t="shared" si="0"/>
        <v>12</v>
      </c>
      <c r="C15" s="123" t="s">
        <v>122</v>
      </c>
      <c r="D15" s="128">
        <f>50+7.5+7.5+5+5</f>
        <v>75</v>
      </c>
      <c r="H15" s="126" t="s">
        <v>132</v>
      </c>
    </row>
    <row r="16" spans="1:15" ht="18.75" thickBot="1">
      <c r="A16" s="120"/>
      <c r="C16" s="130" t="s">
        <v>8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/>
      <c r="O16" s="132"/>
    </row>
    <row r="17" spans="1:15" ht="19.5" customHeight="1">
      <c r="A17" s="120"/>
      <c r="B17" s="133"/>
      <c r="C17" s="134" t="s">
        <v>29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7"/>
      <c r="N17" s="138"/>
      <c r="O17" s="139"/>
    </row>
    <row r="18" spans="1:14" ht="19.5" customHeight="1">
      <c r="A18" s="120"/>
      <c r="B18" s="133"/>
      <c r="C18" s="134" t="s">
        <v>42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2"/>
      <c r="N18" s="120"/>
    </row>
    <row r="19" spans="1:14" ht="19.5" customHeight="1">
      <c r="A19" s="120"/>
      <c r="B19" s="133"/>
      <c r="C19" s="134" t="s">
        <v>43</v>
      </c>
      <c r="D19" s="140"/>
      <c r="E19" s="141"/>
      <c r="F19" s="141"/>
      <c r="G19" s="141"/>
      <c r="H19" s="141"/>
      <c r="I19" s="141"/>
      <c r="J19" s="141"/>
      <c r="K19" s="141"/>
      <c r="L19" s="141"/>
      <c r="M19" s="142"/>
      <c r="N19" s="120"/>
    </row>
    <row r="20" spans="1:14" ht="19.5" customHeight="1">
      <c r="A20" s="120"/>
      <c r="B20" s="133"/>
      <c r="C20" s="134" t="s">
        <v>41</v>
      </c>
      <c r="D20" s="140"/>
      <c r="E20" s="141"/>
      <c r="F20" s="141"/>
      <c r="G20" s="141"/>
      <c r="H20" s="141"/>
      <c r="I20" s="141"/>
      <c r="J20" s="141"/>
      <c r="K20" s="141"/>
      <c r="L20" s="141"/>
      <c r="M20" s="142"/>
      <c r="N20" s="120"/>
    </row>
    <row r="21" spans="1:14" ht="19.5" customHeight="1">
      <c r="A21" s="120"/>
      <c r="B21" s="133"/>
      <c r="C21" s="134" t="s">
        <v>44</v>
      </c>
      <c r="D21" s="143"/>
      <c r="E21" s="144"/>
      <c r="F21" s="144"/>
      <c r="G21" s="144"/>
      <c r="H21" s="144"/>
      <c r="I21" s="144"/>
      <c r="J21" s="144"/>
      <c r="K21" s="144"/>
      <c r="L21" s="144"/>
      <c r="M21" s="145"/>
      <c r="N21" s="120"/>
    </row>
    <row r="22" spans="1:14" ht="19.5" customHeight="1">
      <c r="A22" s="120"/>
      <c r="B22" s="133"/>
      <c r="C22" s="146" t="s">
        <v>45</v>
      </c>
      <c r="D22" s="140"/>
      <c r="E22" s="141"/>
      <c r="F22" s="141"/>
      <c r="G22" s="141"/>
      <c r="H22" s="141"/>
      <c r="I22" s="141"/>
      <c r="J22" s="141"/>
      <c r="K22" s="141"/>
      <c r="L22" s="141"/>
      <c r="M22" s="142"/>
      <c r="N22" s="120"/>
    </row>
    <row r="23" spans="1:14" ht="19.5" customHeight="1" thickBot="1">
      <c r="A23" s="120"/>
      <c r="B23" s="133"/>
      <c r="C23" s="146" t="s">
        <v>46</v>
      </c>
      <c r="D23" s="147">
        <v>562.5</v>
      </c>
      <c r="E23" s="148" t="s">
        <v>47</v>
      </c>
      <c r="F23" s="148"/>
      <c r="G23" s="148"/>
      <c r="H23" s="148"/>
      <c r="I23" s="149">
        <v>18.75</v>
      </c>
      <c r="J23" s="149"/>
      <c r="K23" s="149"/>
      <c r="L23" s="150"/>
      <c r="M23" s="151"/>
      <c r="N23" s="120"/>
    </row>
    <row r="24" spans="1:14" ht="21" thickBot="1">
      <c r="A24" s="120"/>
      <c r="B24" s="152"/>
      <c r="C24" s="153" t="s">
        <v>38</v>
      </c>
      <c r="D24" s="153"/>
      <c r="E24" s="153"/>
      <c r="F24" s="153"/>
      <c r="G24" s="153"/>
      <c r="H24" s="153"/>
      <c r="I24" s="153"/>
      <c r="J24" s="154"/>
      <c r="K24" s="120"/>
      <c r="L24" s="155" t="s">
        <v>39</v>
      </c>
      <c r="M24" s="155"/>
      <c r="N24" s="120"/>
    </row>
    <row r="25" spans="1:14" s="165" customFormat="1" ht="80.25" customHeight="1" thickBot="1" thickTop="1">
      <c r="A25" s="156"/>
      <c r="B25" s="157" t="s">
        <v>11</v>
      </c>
      <c r="C25" s="158" t="s">
        <v>40</v>
      </c>
      <c r="D25" s="159" t="s">
        <v>13</v>
      </c>
      <c r="E25" s="159" t="s">
        <v>1</v>
      </c>
      <c r="F25" s="160" t="s">
        <v>144</v>
      </c>
      <c r="G25" s="161" t="s">
        <v>142</v>
      </c>
      <c r="H25" s="162" t="s">
        <v>31</v>
      </c>
      <c r="I25" s="163" t="s">
        <v>32</v>
      </c>
      <c r="J25" s="164" t="s">
        <v>141</v>
      </c>
      <c r="K25" s="205"/>
      <c r="L25" s="204" t="s">
        <v>9</v>
      </c>
      <c r="M25" s="202">
        <v>14</v>
      </c>
      <c r="N25" s="156"/>
    </row>
    <row r="26" spans="1:14" ht="19.5" customHeight="1" thickBot="1" thickTop="1">
      <c r="A26" s="120"/>
      <c r="B26" s="166">
        <v>1</v>
      </c>
      <c r="C26" s="167" t="s">
        <v>20</v>
      </c>
      <c r="D26" s="168" t="s">
        <v>33</v>
      </c>
      <c r="E26" s="169">
        <v>12345678910</v>
      </c>
      <c r="F26" s="170">
        <v>2</v>
      </c>
      <c r="G26" s="171">
        <f aca="true" t="shared" si="1" ref="G26:G37">IF(F26&lt;&gt;"",VLOOKUP(F26,Listem,3,FALSE))</f>
        <v>50</v>
      </c>
      <c r="H26" s="172">
        <v>30</v>
      </c>
      <c r="I26" s="173">
        <v>18.75</v>
      </c>
      <c r="J26" s="174">
        <f>GÜNLÜK</f>
        <v>18.75</v>
      </c>
      <c r="K26" s="206"/>
      <c r="L26" s="203" t="s">
        <v>34</v>
      </c>
      <c r="M26" s="203">
        <v>1</v>
      </c>
      <c r="N26" s="120"/>
    </row>
    <row r="27" spans="1:14" ht="19.5" customHeight="1" thickBot="1" thickTop="1">
      <c r="A27" s="120"/>
      <c r="B27" s="166">
        <v>2</v>
      </c>
      <c r="C27" s="175" t="s">
        <v>2</v>
      </c>
      <c r="D27" s="168" t="s">
        <v>36</v>
      </c>
      <c r="E27" s="169">
        <v>55555</v>
      </c>
      <c r="F27" s="170">
        <v>3</v>
      </c>
      <c r="G27" s="171">
        <f t="shared" si="1"/>
        <v>60</v>
      </c>
      <c r="H27" s="172">
        <v>30</v>
      </c>
      <c r="I27" s="173">
        <v>20</v>
      </c>
      <c r="J27" s="174">
        <f>IF(I27&lt;&gt;"",J26+0,"")</f>
        <v>18.75</v>
      </c>
      <c r="K27" s="120"/>
      <c r="L27" s="175" t="s">
        <v>35</v>
      </c>
      <c r="M27" s="175">
        <v>15</v>
      </c>
      <c r="N27" s="120"/>
    </row>
    <row r="28" spans="1:14" ht="19.5" customHeight="1" thickBot="1" thickTop="1">
      <c r="A28" s="120"/>
      <c r="B28" s="166">
        <v>3</v>
      </c>
      <c r="C28" s="175" t="s">
        <v>135</v>
      </c>
      <c r="D28" s="168" t="s">
        <v>136</v>
      </c>
      <c r="E28" s="169">
        <v>121212121</v>
      </c>
      <c r="F28" s="170">
        <v>4</v>
      </c>
      <c r="G28" s="171">
        <f t="shared" si="1"/>
        <v>50</v>
      </c>
      <c r="H28" s="172">
        <v>30</v>
      </c>
      <c r="I28" s="173">
        <v>21</v>
      </c>
      <c r="J28" s="174">
        <f aca="true" t="shared" si="2" ref="J28:J37">IF(I28&lt;&gt;"",J27+0,"")</f>
        <v>18.75</v>
      </c>
      <c r="K28" s="120"/>
      <c r="L28" s="175" t="s">
        <v>10</v>
      </c>
      <c r="M28" s="201">
        <v>0.006</v>
      </c>
      <c r="N28" s="120"/>
    </row>
    <row r="29" spans="1:14" ht="19.5" customHeight="1" thickBot="1" thickTop="1">
      <c r="A29" s="120"/>
      <c r="B29" s="166">
        <v>4</v>
      </c>
      <c r="C29" s="176" t="s">
        <v>137</v>
      </c>
      <c r="D29" s="177"/>
      <c r="E29" s="178"/>
      <c r="F29" s="179">
        <v>5</v>
      </c>
      <c r="G29" s="180">
        <f t="shared" si="1"/>
        <v>67.5</v>
      </c>
      <c r="H29" s="181">
        <v>30</v>
      </c>
      <c r="I29" s="182">
        <v>25</v>
      </c>
      <c r="J29" s="174">
        <f t="shared" si="2"/>
        <v>18.75</v>
      </c>
      <c r="K29" s="120"/>
      <c r="L29" s="120"/>
      <c r="M29" s="120"/>
      <c r="N29" s="120"/>
    </row>
    <row r="30" spans="1:14" ht="19.5" customHeight="1" thickBot="1" thickTop="1">
      <c r="A30" s="120"/>
      <c r="B30" s="166">
        <v>5</v>
      </c>
      <c r="C30" s="175" t="s">
        <v>139</v>
      </c>
      <c r="D30" s="168"/>
      <c r="E30" s="169"/>
      <c r="F30" s="170">
        <v>3</v>
      </c>
      <c r="G30" s="171">
        <f t="shared" si="1"/>
        <v>60</v>
      </c>
      <c r="H30" s="172">
        <v>30</v>
      </c>
      <c r="I30" s="173">
        <v>26</v>
      </c>
      <c r="J30" s="174">
        <f t="shared" si="2"/>
        <v>18.75</v>
      </c>
      <c r="K30" s="120"/>
      <c r="L30" s="120"/>
      <c r="M30" s="120"/>
      <c r="N30" s="120"/>
    </row>
    <row r="31" spans="1:14" ht="19.5" customHeight="1" thickBot="1" thickTop="1">
      <c r="A31" s="120"/>
      <c r="B31" s="166">
        <v>6</v>
      </c>
      <c r="C31" s="175"/>
      <c r="D31" s="183"/>
      <c r="E31" s="184"/>
      <c r="F31" s="185">
        <v>1</v>
      </c>
      <c r="G31" s="171">
        <f t="shared" si="1"/>
        <v>0</v>
      </c>
      <c r="H31" s="172">
        <v>0</v>
      </c>
      <c r="I31" s="173">
        <v>0</v>
      </c>
      <c r="J31" s="174">
        <f t="shared" si="2"/>
        <v>18.75</v>
      </c>
      <c r="K31" s="120"/>
      <c r="L31" s="120"/>
      <c r="M31" s="120"/>
      <c r="N31" s="120"/>
    </row>
    <row r="32" spans="1:14" ht="19.5" customHeight="1" thickBot="1" thickTop="1">
      <c r="A32" s="120"/>
      <c r="B32" s="186">
        <v>7</v>
      </c>
      <c r="C32" s="175"/>
      <c r="D32" s="183"/>
      <c r="E32" s="184"/>
      <c r="F32" s="185">
        <v>1</v>
      </c>
      <c r="G32" s="171">
        <f t="shared" si="1"/>
        <v>0</v>
      </c>
      <c r="H32" s="172">
        <v>0</v>
      </c>
      <c r="I32" s="173">
        <v>0</v>
      </c>
      <c r="J32" s="174">
        <f t="shared" si="2"/>
        <v>18.75</v>
      </c>
      <c r="K32" s="120"/>
      <c r="L32" s="120"/>
      <c r="M32" s="120"/>
      <c r="N32" s="120"/>
    </row>
    <row r="33" spans="1:14" ht="19.5" customHeight="1" thickBot="1" thickTop="1">
      <c r="A33" s="120"/>
      <c r="B33" s="186">
        <v>8</v>
      </c>
      <c r="C33" s="175"/>
      <c r="D33" s="183"/>
      <c r="E33" s="184"/>
      <c r="F33" s="185">
        <v>1</v>
      </c>
      <c r="G33" s="171">
        <f t="shared" si="1"/>
        <v>0</v>
      </c>
      <c r="H33" s="172">
        <v>0</v>
      </c>
      <c r="I33" s="173">
        <v>0</v>
      </c>
      <c r="J33" s="174">
        <f t="shared" si="2"/>
        <v>18.75</v>
      </c>
      <c r="K33" s="120"/>
      <c r="L33" s="120"/>
      <c r="M33" s="120"/>
      <c r="N33" s="120"/>
    </row>
    <row r="34" spans="1:14" ht="19.5" customHeight="1" thickBot="1" thickTop="1">
      <c r="A34" s="120"/>
      <c r="B34" s="186">
        <v>9</v>
      </c>
      <c r="C34" s="175"/>
      <c r="D34" s="183"/>
      <c r="E34" s="184"/>
      <c r="F34" s="185">
        <v>1</v>
      </c>
      <c r="G34" s="171">
        <f t="shared" si="1"/>
        <v>0</v>
      </c>
      <c r="H34" s="172">
        <v>0</v>
      </c>
      <c r="I34" s="173">
        <v>0</v>
      </c>
      <c r="J34" s="174">
        <f t="shared" si="2"/>
        <v>18.75</v>
      </c>
      <c r="K34" s="120"/>
      <c r="L34" s="120"/>
      <c r="M34" s="120"/>
      <c r="N34" s="120"/>
    </row>
    <row r="35" spans="1:14" ht="19.5" customHeight="1" thickBot="1" thickTop="1">
      <c r="A35" s="120"/>
      <c r="B35" s="186">
        <v>10</v>
      </c>
      <c r="C35" s="175"/>
      <c r="D35" s="183" t="s">
        <v>2</v>
      </c>
      <c r="E35" s="184"/>
      <c r="F35" s="185">
        <v>1</v>
      </c>
      <c r="G35" s="171">
        <f t="shared" si="1"/>
        <v>0</v>
      </c>
      <c r="H35" s="172">
        <v>0</v>
      </c>
      <c r="I35" s="173">
        <v>0</v>
      </c>
      <c r="J35" s="174">
        <f t="shared" si="2"/>
        <v>18.75</v>
      </c>
      <c r="K35" s="120"/>
      <c r="L35" s="120"/>
      <c r="M35" s="120"/>
      <c r="N35" s="120"/>
    </row>
    <row r="36" spans="1:14" ht="16.5" customHeight="1" thickBot="1" thickTop="1">
      <c r="A36" s="120"/>
      <c r="B36" s="186">
        <v>11</v>
      </c>
      <c r="C36" s="175"/>
      <c r="D36" s="183"/>
      <c r="E36" s="184"/>
      <c r="F36" s="185">
        <v>1</v>
      </c>
      <c r="G36" s="171">
        <f t="shared" si="1"/>
        <v>0</v>
      </c>
      <c r="H36" s="172">
        <v>0</v>
      </c>
      <c r="I36" s="173">
        <v>0</v>
      </c>
      <c r="J36" s="174">
        <f t="shared" si="2"/>
        <v>18.75</v>
      </c>
      <c r="K36" s="120"/>
      <c r="L36" s="120"/>
      <c r="M36" s="120"/>
      <c r="N36" s="120"/>
    </row>
    <row r="37" spans="1:14" ht="18.75" customHeight="1" thickBot="1" thickTop="1">
      <c r="A37" s="120"/>
      <c r="B37" s="186">
        <v>12</v>
      </c>
      <c r="C37" s="167" t="s">
        <v>2</v>
      </c>
      <c r="D37" s="187" t="s">
        <v>2</v>
      </c>
      <c r="E37" s="188"/>
      <c r="F37" s="189">
        <v>1</v>
      </c>
      <c r="G37" s="190">
        <f t="shared" si="1"/>
        <v>0</v>
      </c>
      <c r="H37" s="191">
        <v>0</v>
      </c>
      <c r="I37" s="192">
        <v>0</v>
      </c>
      <c r="J37" s="174">
        <f t="shared" si="2"/>
        <v>18.75</v>
      </c>
      <c r="K37" s="120"/>
      <c r="L37" s="120"/>
      <c r="M37" s="120"/>
      <c r="N37" s="120"/>
    </row>
    <row r="38" spans="1:14" ht="13.5" thickTop="1">
      <c r="A38" s="120"/>
      <c r="B38" s="152"/>
      <c r="C38" s="120"/>
      <c r="D38" s="120"/>
      <c r="E38" s="193"/>
      <c r="F38" s="193"/>
      <c r="G38" s="120"/>
      <c r="H38" s="120"/>
      <c r="I38" s="120"/>
      <c r="J38" s="120"/>
      <c r="K38" s="120"/>
      <c r="L38" s="120"/>
      <c r="M38" s="120"/>
      <c r="N38" s="120"/>
    </row>
    <row r="39" spans="1:14" ht="12.75">
      <c r="A39" s="120"/>
      <c r="B39" s="152"/>
      <c r="C39" s="194"/>
      <c r="D39" s="120"/>
      <c r="E39" s="195"/>
      <c r="F39" s="120"/>
      <c r="G39" s="120"/>
      <c r="H39" s="196"/>
      <c r="I39" s="120"/>
      <c r="J39" s="120"/>
      <c r="K39" s="120"/>
      <c r="L39" s="120"/>
      <c r="M39" s="120"/>
      <c r="N39" s="120"/>
    </row>
  </sheetData>
  <sheetProtection password="C56C" sheet="1" objects="1" scenarios="1"/>
  <mergeCells count="13">
    <mergeCell ref="C1:L1"/>
    <mergeCell ref="C2:L2"/>
    <mergeCell ref="C3:L3"/>
    <mergeCell ref="C24:I24"/>
    <mergeCell ref="L24:M24"/>
    <mergeCell ref="D17:M17"/>
    <mergeCell ref="D18:M18"/>
    <mergeCell ref="D19:M19"/>
    <mergeCell ref="D20:M20"/>
    <mergeCell ref="D21:M21"/>
    <mergeCell ref="D22:M22"/>
    <mergeCell ref="E23:H23"/>
    <mergeCell ref="I23:K2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B1">
      <selection activeCell="D14" sqref="D14"/>
    </sheetView>
  </sheetViews>
  <sheetFormatPr defaultColWidth="9.140625" defaultRowHeight="12.75"/>
  <cols>
    <col min="1" max="1" width="6.28125" style="22" customWidth="1"/>
    <col min="2" max="2" width="11.8515625" style="6" customWidth="1"/>
    <col min="3" max="3" width="14.140625" style="6" customWidth="1"/>
    <col min="4" max="4" width="14.00390625" style="6" customWidth="1"/>
    <col min="5" max="5" width="13.57421875" style="6" customWidth="1"/>
    <col min="6" max="6" width="7.00390625" style="6" customWidth="1"/>
    <col min="7" max="15" width="6.8515625" style="6" customWidth="1"/>
    <col min="16" max="16" width="5.421875" style="6" customWidth="1"/>
    <col min="17" max="17" width="8.140625" style="6" customWidth="1"/>
    <col min="18" max="16384" width="9.140625" style="6" customWidth="1"/>
  </cols>
  <sheetData>
    <row r="1" spans="1:17" ht="15.75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5.75">
      <c r="Q2" s="23" t="s">
        <v>88</v>
      </c>
    </row>
    <row r="3" spans="1:17" ht="26.25" customHeight="1">
      <c r="A3" s="70" t="s">
        <v>134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2.75">
      <c r="A4" s="24"/>
      <c r="B4" s="25" t="s">
        <v>89</v>
      </c>
      <c r="C4" s="25" t="s">
        <v>90</v>
      </c>
      <c r="D4" s="25" t="s">
        <v>91</v>
      </c>
      <c r="E4" s="26" t="s">
        <v>92</v>
      </c>
      <c r="F4" s="73" t="s">
        <v>93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12.75">
      <c r="A5" s="56" t="s">
        <v>11</v>
      </c>
      <c r="B5" s="76" t="s">
        <v>94</v>
      </c>
      <c r="C5" s="76" t="s">
        <v>95</v>
      </c>
      <c r="D5" s="76" t="s">
        <v>96</v>
      </c>
      <c r="E5" s="76" t="s">
        <v>97</v>
      </c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50.25">
      <c r="A6" s="57"/>
      <c r="B6" s="77"/>
      <c r="C6" s="77"/>
      <c r="D6" s="77"/>
      <c r="E6" s="77"/>
      <c r="F6" s="27" t="s">
        <v>98</v>
      </c>
      <c r="G6" s="28" t="s">
        <v>99</v>
      </c>
      <c r="H6" s="28" t="s">
        <v>100</v>
      </c>
      <c r="I6" s="27" t="s">
        <v>101</v>
      </c>
      <c r="J6" s="29" t="s">
        <v>138</v>
      </c>
      <c r="K6" s="28" t="s">
        <v>102</v>
      </c>
      <c r="L6" s="28" t="s">
        <v>103</v>
      </c>
      <c r="M6" s="28" t="s">
        <v>104</v>
      </c>
      <c r="N6" s="29" t="s">
        <v>105</v>
      </c>
      <c r="O6" s="28" t="s">
        <v>106</v>
      </c>
      <c r="P6" s="28" t="s">
        <v>107</v>
      </c>
      <c r="Q6" s="28" t="s">
        <v>108</v>
      </c>
    </row>
    <row r="7" spans="1:17" ht="19.5" customHeight="1">
      <c r="A7" s="30" t="s">
        <v>89</v>
      </c>
      <c r="B7" s="35" t="str">
        <f>YatayBordro!B10</f>
        <v>Hayri Topkara</v>
      </c>
      <c r="C7" s="38">
        <f>YatayBordro!E10</f>
        <v>50</v>
      </c>
      <c r="D7" s="36">
        <f>taban*Menü!H26*12</f>
        <v>6750</v>
      </c>
      <c r="E7" s="37">
        <f>((D7*C7%)*15%)</f>
        <v>506.25</v>
      </c>
      <c r="F7" s="37">
        <f>E7/12</f>
        <v>42.1875</v>
      </c>
      <c r="G7" s="37">
        <f>F7</f>
        <v>42.1875</v>
      </c>
      <c r="H7" s="37">
        <f>F7</f>
        <v>42.1875</v>
      </c>
      <c r="I7" s="37">
        <f>F7</f>
        <v>42.1875</v>
      </c>
      <c r="J7" s="37">
        <f>F7</f>
        <v>42.1875</v>
      </c>
      <c r="K7" s="37">
        <f>F7</f>
        <v>42.1875</v>
      </c>
      <c r="L7" s="37">
        <f aca="true" t="shared" si="0" ref="L7:O18">K7</f>
        <v>42.1875</v>
      </c>
      <c r="M7" s="37">
        <f t="shared" si="0"/>
        <v>42.1875</v>
      </c>
      <c r="N7" s="37">
        <f t="shared" si="0"/>
        <v>42.1875</v>
      </c>
      <c r="O7" s="37">
        <f t="shared" si="0"/>
        <v>42.1875</v>
      </c>
      <c r="P7" s="37">
        <f>F7</f>
        <v>42.1875</v>
      </c>
      <c r="Q7" s="37">
        <f>F7</f>
        <v>42.1875</v>
      </c>
    </row>
    <row r="8" spans="1:17" ht="19.5" customHeight="1">
      <c r="A8" s="30" t="s">
        <v>90</v>
      </c>
      <c r="B8" s="35" t="str">
        <f>YatayBordro!B11</f>
        <v> </v>
      </c>
      <c r="C8" s="38">
        <f>YatayBordro!E11</f>
        <v>60</v>
      </c>
      <c r="D8" s="36">
        <f>taban*Menü!H27*12</f>
        <v>6750</v>
      </c>
      <c r="E8" s="37">
        <f aca="true" t="shared" si="1" ref="E8:E16">((D8*C8%)*15%)</f>
        <v>607.5</v>
      </c>
      <c r="F8" s="37">
        <f aca="true" t="shared" si="2" ref="F8:F18">E8/12</f>
        <v>50.625</v>
      </c>
      <c r="G8" s="37">
        <f aca="true" t="shared" si="3" ref="G8:G18">F8</f>
        <v>50.625</v>
      </c>
      <c r="H8" s="37">
        <f aca="true" t="shared" si="4" ref="H8:H16">F8</f>
        <v>50.625</v>
      </c>
      <c r="I8" s="37">
        <f aca="true" t="shared" si="5" ref="I8:I16">F8</f>
        <v>50.625</v>
      </c>
      <c r="J8" s="37">
        <f aca="true" t="shared" si="6" ref="J8:J16">F8</f>
        <v>50.625</v>
      </c>
      <c r="K8" s="37">
        <f aca="true" t="shared" si="7" ref="K8:K16">F8</f>
        <v>50.625</v>
      </c>
      <c r="L8" s="37">
        <f t="shared" si="0"/>
        <v>50.625</v>
      </c>
      <c r="M8" s="37">
        <f t="shared" si="0"/>
        <v>50.625</v>
      </c>
      <c r="N8" s="37">
        <f t="shared" si="0"/>
        <v>50.625</v>
      </c>
      <c r="O8" s="37">
        <f t="shared" si="0"/>
        <v>50.625</v>
      </c>
      <c r="P8" s="37">
        <f aca="true" t="shared" si="8" ref="P8:P16">F8</f>
        <v>50.625</v>
      </c>
      <c r="Q8" s="37">
        <f aca="true" t="shared" si="9" ref="Q8:Q16">F8</f>
        <v>50.625</v>
      </c>
    </row>
    <row r="9" spans="1:17" ht="19.5" customHeight="1">
      <c r="A9" s="30" t="s">
        <v>91</v>
      </c>
      <c r="B9" s="35" t="str">
        <f>YatayBordro!B12</f>
        <v>HASAN TUZLA</v>
      </c>
      <c r="C9" s="38">
        <f>YatayBordro!E12</f>
        <v>50</v>
      </c>
      <c r="D9" s="36">
        <f>taban*Menü!H28*12</f>
        <v>6750</v>
      </c>
      <c r="E9" s="37">
        <f t="shared" si="1"/>
        <v>506.25</v>
      </c>
      <c r="F9" s="37">
        <f t="shared" si="2"/>
        <v>42.1875</v>
      </c>
      <c r="G9" s="37">
        <f t="shared" si="3"/>
        <v>42.1875</v>
      </c>
      <c r="H9" s="37">
        <f t="shared" si="4"/>
        <v>42.1875</v>
      </c>
      <c r="I9" s="37">
        <f t="shared" si="5"/>
        <v>42.1875</v>
      </c>
      <c r="J9" s="37">
        <f t="shared" si="6"/>
        <v>42.1875</v>
      </c>
      <c r="K9" s="37">
        <f t="shared" si="7"/>
        <v>42.1875</v>
      </c>
      <c r="L9" s="37">
        <f t="shared" si="0"/>
        <v>42.1875</v>
      </c>
      <c r="M9" s="37">
        <f t="shared" si="0"/>
        <v>42.1875</v>
      </c>
      <c r="N9" s="37">
        <f t="shared" si="0"/>
        <v>42.1875</v>
      </c>
      <c r="O9" s="37">
        <f t="shared" si="0"/>
        <v>42.1875</v>
      </c>
      <c r="P9" s="37">
        <f t="shared" si="8"/>
        <v>42.1875</v>
      </c>
      <c r="Q9" s="37">
        <f t="shared" si="9"/>
        <v>42.1875</v>
      </c>
    </row>
    <row r="10" spans="1:17" ht="19.5" customHeight="1">
      <c r="A10" s="30" t="s">
        <v>92</v>
      </c>
      <c r="B10" s="35" t="str">
        <f>YatayBordro!B13</f>
        <v>ADNAN GÜRSOY</v>
      </c>
      <c r="C10" s="38">
        <f>YatayBordro!E13</f>
        <v>67.5</v>
      </c>
      <c r="D10" s="36">
        <f>taban*Menü!H29*12</f>
        <v>6750</v>
      </c>
      <c r="E10" s="37">
        <f t="shared" si="1"/>
        <v>683.4375</v>
      </c>
      <c r="F10" s="37">
        <f t="shared" si="2"/>
        <v>56.953125</v>
      </c>
      <c r="G10" s="37">
        <f t="shared" si="3"/>
        <v>56.953125</v>
      </c>
      <c r="H10" s="37">
        <f t="shared" si="4"/>
        <v>56.953125</v>
      </c>
      <c r="I10" s="37">
        <f t="shared" si="5"/>
        <v>56.953125</v>
      </c>
      <c r="J10" s="37">
        <f t="shared" si="6"/>
        <v>56.953125</v>
      </c>
      <c r="K10" s="37">
        <f t="shared" si="7"/>
        <v>56.953125</v>
      </c>
      <c r="L10" s="37">
        <f t="shared" si="0"/>
        <v>56.953125</v>
      </c>
      <c r="M10" s="37">
        <f t="shared" si="0"/>
        <v>56.953125</v>
      </c>
      <c r="N10" s="37">
        <f t="shared" si="0"/>
        <v>56.953125</v>
      </c>
      <c r="O10" s="37">
        <f t="shared" si="0"/>
        <v>56.953125</v>
      </c>
      <c r="P10" s="37">
        <f t="shared" si="8"/>
        <v>56.953125</v>
      </c>
      <c r="Q10" s="37">
        <f t="shared" si="9"/>
        <v>56.953125</v>
      </c>
    </row>
    <row r="11" spans="1:17" ht="19.5" customHeight="1">
      <c r="A11" s="30" t="s">
        <v>109</v>
      </c>
      <c r="B11" s="35" t="str">
        <f>YatayBordro!B14</f>
        <v>YÜKSEL ÖNDER</v>
      </c>
      <c r="C11" s="38">
        <f>YatayBordro!E14</f>
        <v>60</v>
      </c>
      <c r="D11" s="36">
        <f>taban*Menü!H30*12</f>
        <v>6750</v>
      </c>
      <c r="E11" s="37">
        <f t="shared" si="1"/>
        <v>607.5</v>
      </c>
      <c r="F11" s="37">
        <f t="shared" si="2"/>
        <v>50.625</v>
      </c>
      <c r="G11" s="37">
        <f t="shared" si="3"/>
        <v>50.625</v>
      </c>
      <c r="H11" s="37">
        <f t="shared" si="4"/>
        <v>50.625</v>
      </c>
      <c r="I11" s="37">
        <f t="shared" si="5"/>
        <v>50.625</v>
      </c>
      <c r="J11" s="37">
        <f t="shared" si="6"/>
        <v>50.625</v>
      </c>
      <c r="K11" s="37">
        <f t="shared" si="7"/>
        <v>50.625</v>
      </c>
      <c r="L11" s="37">
        <f t="shared" si="0"/>
        <v>50.625</v>
      </c>
      <c r="M11" s="37">
        <f t="shared" si="0"/>
        <v>50.625</v>
      </c>
      <c r="N11" s="37">
        <f t="shared" si="0"/>
        <v>50.625</v>
      </c>
      <c r="O11" s="37">
        <f t="shared" si="0"/>
        <v>50.625</v>
      </c>
      <c r="P11" s="37">
        <f t="shared" si="8"/>
        <v>50.625</v>
      </c>
      <c r="Q11" s="37">
        <f t="shared" si="9"/>
        <v>50.625</v>
      </c>
    </row>
    <row r="12" spans="1:17" ht="19.5" customHeight="1">
      <c r="A12" s="30" t="s">
        <v>110</v>
      </c>
      <c r="B12" s="35">
        <f>YatayBordro!B15</f>
        <v>0</v>
      </c>
      <c r="C12" s="38">
        <f>YatayBordro!E15</f>
        <v>0</v>
      </c>
      <c r="D12" s="36">
        <f>taban*Menü!H31*12</f>
        <v>0</v>
      </c>
      <c r="E12" s="39">
        <f t="shared" si="1"/>
        <v>0</v>
      </c>
      <c r="F12" s="39">
        <f t="shared" si="2"/>
        <v>0</v>
      </c>
      <c r="G12" s="39">
        <f t="shared" si="3"/>
        <v>0</v>
      </c>
      <c r="H12" s="39">
        <f t="shared" si="4"/>
        <v>0</v>
      </c>
      <c r="I12" s="39">
        <f t="shared" si="5"/>
        <v>0</v>
      </c>
      <c r="J12" s="39">
        <f t="shared" si="6"/>
        <v>0</v>
      </c>
      <c r="K12" s="39">
        <f t="shared" si="7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8"/>
        <v>0</v>
      </c>
      <c r="Q12" s="39">
        <f t="shared" si="9"/>
        <v>0</v>
      </c>
    </row>
    <row r="13" spans="1:17" ht="19.5" customHeight="1">
      <c r="A13" s="30" t="s">
        <v>111</v>
      </c>
      <c r="B13" s="35">
        <f>YatayBordro!B16</f>
        <v>0</v>
      </c>
      <c r="C13" s="38">
        <f>YatayBordro!E16</f>
        <v>0</v>
      </c>
      <c r="D13" s="36">
        <f>taban*Menü!H32*12</f>
        <v>0</v>
      </c>
      <c r="E13" s="39">
        <f t="shared" si="1"/>
        <v>0</v>
      </c>
      <c r="F13" s="39">
        <f t="shared" si="2"/>
        <v>0</v>
      </c>
      <c r="G13" s="39">
        <f t="shared" si="3"/>
        <v>0</v>
      </c>
      <c r="H13" s="39">
        <f t="shared" si="4"/>
        <v>0</v>
      </c>
      <c r="I13" s="39">
        <f t="shared" si="5"/>
        <v>0</v>
      </c>
      <c r="J13" s="39">
        <f t="shared" si="6"/>
        <v>0</v>
      </c>
      <c r="K13" s="39">
        <f t="shared" si="7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8"/>
        <v>0</v>
      </c>
      <c r="Q13" s="39">
        <f t="shared" si="9"/>
        <v>0</v>
      </c>
    </row>
    <row r="14" spans="1:17" ht="19.5" customHeight="1">
      <c r="A14" s="30" t="s">
        <v>112</v>
      </c>
      <c r="B14" s="35">
        <f>YatayBordro!B17</f>
        <v>0</v>
      </c>
      <c r="C14" s="38">
        <f>YatayBordro!E17</f>
        <v>0</v>
      </c>
      <c r="D14" s="36">
        <f>taban*Menü!H33*12</f>
        <v>0</v>
      </c>
      <c r="E14" s="39">
        <f t="shared" si="1"/>
        <v>0</v>
      </c>
      <c r="F14" s="39">
        <f t="shared" si="2"/>
        <v>0</v>
      </c>
      <c r="G14" s="39">
        <f t="shared" si="3"/>
        <v>0</v>
      </c>
      <c r="H14" s="39">
        <f t="shared" si="4"/>
        <v>0</v>
      </c>
      <c r="I14" s="39">
        <f t="shared" si="5"/>
        <v>0</v>
      </c>
      <c r="J14" s="39">
        <f t="shared" si="6"/>
        <v>0</v>
      </c>
      <c r="K14" s="39">
        <f t="shared" si="7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8"/>
        <v>0</v>
      </c>
      <c r="Q14" s="39">
        <f t="shared" si="9"/>
        <v>0</v>
      </c>
    </row>
    <row r="15" spans="1:17" ht="19.5" customHeight="1">
      <c r="A15" s="30">
        <v>9</v>
      </c>
      <c r="B15" s="35">
        <f>YatayBordro!B18</f>
        <v>0</v>
      </c>
      <c r="C15" s="38">
        <f>YatayBordro!E18</f>
        <v>0</v>
      </c>
      <c r="D15" s="36">
        <f>taban*Menü!H34*12</f>
        <v>0</v>
      </c>
      <c r="E15" s="39">
        <f t="shared" si="1"/>
        <v>0</v>
      </c>
      <c r="F15" s="39">
        <f t="shared" si="2"/>
        <v>0</v>
      </c>
      <c r="G15" s="39">
        <f t="shared" si="3"/>
        <v>0</v>
      </c>
      <c r="H15" s="39">
        <f t="shared" si="4"/>
        <v>0</v>
      </c>
      <c r="I15" s="39">
        <f t="shared" si="5"/>
        <v>0</v>
      </c>
      <c r="J15" s="39">
        <f t="shared" si="6"/>
        <v>0</v>
      </c>
      <c r="K15" s="39">
        <f t="shared" si="7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8"/>
        <v>0</v>
      </c>
      <c r="Q15" s="39">
        <f t="shared" si="9"/>
        <v>0</v>
      </c>
    </row>
    <row r="16" spans="1:17" ht="19.5" customHeight="1">
      <c r="A16" s="30">
        <v>10</v>
      </c>
      <c r="B16" s="35">
        <f>YatayBordro!B19</f>
        <v>0</v>
      </c>
      <c r="C16" s="38">
        <f>YatayBordro!E19</f>
        <v>0</v>
      </c>
      <c r="D16" s="36">
        <f>taban*Menü!H35*12</f>
        <v>0</v>
      </c>
      <c r="E16" s="39">
        <f t="shared" si="1"/>
        <v>0</v>
      </c>
      <c r="F16" s="39">
        <f t="shared" si="2"/>
        <v>0</v>
      </c>
      <c r="G16" s="39">
        <f t="shared" si="3"/>
        <v>0</v>
      </c>
      <c r="H16" s="39">
        <f t="shared" si="4"/>
        <v>0</v>
      </c>
      <c r="I16" s="39">
        <f t="shared" si="5"/>
        <v>0</v>
      </c>
      <c r="J16" s="39">
        <f t="shared" si="6"/>
        <v>0</v>
      </c>
      <c r="K16" s="39">
        <f t="shared" si="7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8"/>
        <v>0</v>
      </c>
      <c r="Q16" s="39">
        <f t="shared" si="9"/>
        <v>0</v>
      </c>
    </row>
    <row r="17" spans="1:17" ht="19.5" customHeight="1">
      <c r="A17" s="30">
        <v>11</v>
      </c>
      <c r="B17" s="35">
        <f>YatayBordro!B20</f>
        <v>0</v>
      </c>
      <c r="C17" s="38">
        <f>YatayBordro!E20</f>
        <v>0</v>
      </c>
      <c r="D17" s="36">
        <f>taban*Menü!H36*12</f>
        <v>0</v>
      </c>
      <c r="E17" s="39">
        <f>((D17*C17%)*15%)</f>
        <v>0</v>
      </c>
      <c r="F17" s="39">
        <f t="shared" si="2"/>
        <v>0</v>
      </c>
      <c r="G17" s="39">
        <f t="shared" si="3"/>
        <v>0</v>
      </c>
      <c r="H17" s="39">
        <f>F17</f>
        <v>0</v>
      </c>
      <c r="I17" s="39">
        <f>F17</f>
        <v>0</v>
      </c>
      <c r="J17" s="39">
        <f>F17</f>
        <v>0</v>
      </c>
      <c r="K17" s="39">
        <f>F17</f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>F17</f>
        <v>0</v>
      </c>
      <c r="Q17" s="39">
        <f>F17</f>
        <v>0</v>
      </c>
    </row>
    <row r="18" spans="1:17" ht="19.5" customHeight="1">
      <c r="A18" s="30">
        <v>12</v>
      </c>
      <c r="B18" s="35" t="str">
        <f>YatayBordro!B21</f>
        <v> </v>
      </c>
      <c r="C18" s="38">
        <f>YatayBordro!E21</f>
        <v>0</v>
      </c>
      <c r="D18" s="36">
        <f>taban*Menü!H37*12</f>
        <v>0</v>
      </c>
      <c r="E18" s="39">
        <f>((D18*C18%)*15%)</f>
        <v>0</v>
      </c>
      <c r="F18" s="39">
        <f t="shared" si="2"/>
        <v>0</v>
      </c>
      <c r="G18" s="39">
        <f t="shared" si="3"/>
        <v>0</v>
      </c>
      <c r="H18" s="39">
        <f>F18</f>
        <v>0</v>
      </c>
      <c r="I18" s="39">
        <f>F18</f>
        <v>0</v>
      </c>
      <c r="J18" s="39">
        <f>F18</f>
        <v>0</v>
      </c>
      <c r="K18" s="39">
        <f>F18</f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>F18</f>
        <v>0</v>
      </c>
      <c r="Q18" s="39">
        <f>F18</f>
        <v>0</v>
      </c>
    </row>
    <row r="19" spans="1:17" ht="27.75" customHeight="1">
      <c r="A19" s="66" t="s">
        <v>37</v>
      </c>
      <c r="B19" s="67"/>
      <c r="C19" s="68"/>
      <c r="D19" s="36">
        <f aca="true" t="shared" si="10" ref="D19:Q19">SUM(D7:D18)</f>
        <v>33750</v>
      </c>
      <c r="E19" s="39">
        <f t="shared" si="10"/>
        <v>2910.9375</v>
      </c>
      <c r="F19" s="39">
        <f t="shared" si="10"/>
        <v>242.578125</v>
      </c>
      <c r="G19" s="39">
        <f t="shared" si="10"/>
        <v>242.578125</v>
      </c>
      <c r="H19" s="39">
        <f t="shared" si="10"/>
        <v>242.578125</v>
      </c>
      <c r="I19" s="39">
        <f t="shared" si="10"/>
        <v>242.578125</v>
      </c>
      <c r="J19" s="39">
        <f t="shared" si="10"/>
        <v>242.578125</v>
      </c>
      <c r="K19" s="39">
        <f t="shared" si="10"/>
        <v>242.578125</v>
      </c>
      <c r="L19" s="39">
        <f t="shared" si="10"/>
        <v>242.578125</v>
      </c>
      <c r="M19" s="39">
        <f t="shared" si="10"/>
        <v>242.578125</v>
      </c>
      <c r="N19" s="39">
        <f t="shared" si="10"/>
        <v>242.578125</v>
      </c>
      <c r="O19" s="39">
        <f t="shared" si="10"/>
        <v>242.578125</v>
      </c>
      <c r="P19" s="39">
        <f t="shared" si="10"/>
        <v>242.578125</v>
      </c>
      <c r="Q19" s="39">
        <f t="shared" si="10"/>
        <v>242.578125</v>
      </c>
    </row>
    <row r="21" ht="12.75">
      <c r="A21" s="31" t="s">
        <v>113</v>
      </c>
    </row>
    <row r="23" ht="12.75">
      <c r="A23" s="32" t="s">
        <v>114</v>
      </c>
    </row>
    <row r="24" ht="12.75">
      <c r="A24" s="32" t="s">
        <v>115</v>
      </c>
    </row>
    <row r="25" s="16" customFormat="1" ht="12.75">
      <c r="A25" s="32" t="s">
        <v>116</v>
      </c>
    </row>
    <row r="26" s="16" customFormat="1" ht="12.75">
      <c r="A26" s="32" t="s">
        <v>117</v>
      </c>
    </row>
    <row r="27" ht="12.75">
      <c r="A27" s="32" t="s">
        <v>118</v>
      </c>
    </row>
    <row r="28" s="16" customFormat="1" ht="12.75">
      <c r="A28" s="32" t="s">
        <v>119</v>
      </c>
    </row>
    <row r="29" s="16" customFormat="1" ht="12.75">
      <c r="A29" s="32" t="s">
        <v>120</v>
      </c>
    </row>
    <row r="31" ht="15.75">
      <c r="A31" s="33" t="s">
        <v>89</v>
      </c>
    </row>
  </sheetData>
  <sheetProtection password="C56C" sheet="1" objects="1" scenarios="1"/>
  <mergeCells count="9">
    <mergeCell ref="A19:C19"/>
    <mergeCell ref="A1:Q1"/>
    <mergeCell ref="A3:Q3"/>
    <mergeCell ref="F4:Q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4.421875" style="0" customWidth="1"/>
    <col min="2" max="2" width="14.140625" style="0" customWidth="1"/>
    <col min="3" max="3" width="11.421875" style="0" bestFit="1" customWidth="1"/>
    <col min="4" max="4" width="10.421875" style="0" customWidth="1"/>
    <col min="5" max="5" width="8.28125" style="3" customWidth="1"/>
    <col min="6" max="6" width="7.421875" style="0" customWidth="1"/>
    <col min="8" max="8" width="7.28125" style="0" customWidth="1"/>
    <col min="9" max="9" width="8.28125" style="0" customWidth="1"/>
    <col min="10" max="10" width="9.28125" style="0" customWidth="1"/>
    <col min="12" max="13" width="7.7109375" style="0" customWidth="1"/>
    <col min="14" max="15" width="9.421875" style="0" customWidth="1"/>
  </cols>
  <sheetData>
    <row r="1" spans="3:11" ht="18">
      <c r="C1" s="81" t="s">
        <v>30</v>
      </c>
      <c r="D1" s="81"/>
      <c r="E1" s="81"/>
      <c r="F1" s="81"/>
      <c r="G1" s="81"/>
      <c r="H1" s="81"/>
      <c r="I1" s="81"/>
      <c r="J1" s="81"/>
      <c r="K1" s="81"/>
    </row>
    <row r="3" spans="2:16" ht="12.75">
      <c r="B3" s="80">
        <f>Menü!D17</f>
        <v>0</v>
      </c>
      <c r="C3" s="80"/>
      <c r="D3" s="80"/>
      <c r="E3" s="80"/>
      <c r="F3" s="80"/>
      <c r="M3" s="79">
        <f>Menü!D21</f>
        <v>0</v>
      </c>
      <c r="N3" s="79"/>
      <c r="O3" s="79"/>
      <c r="P3" s="79"/>
    </row>
    <row r="4" spans="2:10" ht="12.75">
      <c r="B4" s="80">
        <f>Menü!D18</f>
        <v>0</v>
      </c>
      <c r="C4" s="80"/>
      <c r="D4" s="80"/>
      <c r="E4" s="80"/>
      <c r="F4" s="80"/>
      <c r="J4" t="s">
        <v>148</v>
      </c>
    </row>
    <row r="5" spans="2:16" ht="12.75">
      <c r="B5" s="5">
        <f>Menü!D20</f>
        <v>0</v>
      </c>
      <c r="K5" s="78">
        <f>Menü!D19</f>
        <v>0</v>
      </c>
      <c r="L5" s="78"/>
      <c r="M5" s="78"/>
      <c r="N5" s="78"/>
      <c r="O5" s="78"/>
      <c r="P5" s="78"/>
    </row>
    <row r="8" ht="13.5" thickBot="1"/>
    <row r="9" spans="1:16" s="4" customFormat="1" ht="40.5" customHeight="1">
      <c r="A9" s="40" t="s">
        <v>11</v>
      </c>
      <c r="B9" s="40" t="s">
        <v>12</v>
      </c>
      <c r="C9" s="40" t="s">
        <v>13</v>
      </c>
      <c r="D9" s="40" t="s">
        <v>1</v>
      </c>
      <c r="E9" s="51" t="s">
        <v>143</v>
      </c>
      <c r="F9" s="40" t="s">
        <v>14</v>
      </c>
      <c r="G9" s="40" t="s">
        <v>15</v>
      </c>
      <c r="H9" s="40" t="s">
        <v>6</v>
      </c>
      <c r="I9" s="40" t="s">
        <v>16</v>
      </c>
      <c r="J9" s="40" t="s">
        <v>3</v>
      </c>
      <c r="K9" s="40" t="s">
        <v>17</v>
      </c>
      <c r="L9" s="40" t="s">
        <v>18</v>
      </c>
      <c r="M9" s="40" t="s">
        <v>7</v>
      </c>
      <c r="N9" s="40" t="s">
        <v>3</v>
      </c>
      <c r="O9" s="40" t="s">
        <v>140</v>
      </c>
      <c r="P9" s="40" t="s">
        <v>19</v>
      </c>
    </row>
    <row r="10" spans="1:16" ht="15" customHeight="1">
      <c r="A10" s="58">
        <v>1</v>
      </c>
      <c r="B10" s="44" t="str">
        <f>Menü!C26</f>
        <v>Hayri Topkara</v>
      </c>
      <c r="C10" s="45" t="str">
        <f>Menü!D26</f>
        <v>3301200513125</v>
      </c>
      <c r="D10" s="46">
        <f>Menü!E26</f>
        <v>12345678910</v>
      </c>
      <c r="E10" s="52">
        <f>Menü!G26</f>
        <v>50</v>
      </c>
      <c r="F10" s="47">
        <f>G10*Menü!I26</f>
        <v>562.5</v>
      </c>
      <c r="G10" s="47">
        <f>Menü!H26</f>
        <v>30</v>
      </c>
      <c r="H10" s="49">
        <f>F10*SSK%</f>
        <v>78.75000000000001</v>
      </c>
      <c r="I10" s="50">
        <f>F10*İŞSİZ%</f>
        <v>5.625</v>
      </c>
      <c r="J10" s="49">
        <f>H10+I10</f>
        <v>84.37500000000001</v>
      </c>
      <c r="K10" s="49">
        <f>F10-(H10+I10)</f>
        <v>478.125</v>
      </c>
      <c r="L10" s="48">
        <f aca="true" t="shared" si="0" ref="L10:L21">K10*GELİR%</f>
        <v>71.71875</v>
      </c>
      <c r="M10" s="49">
        <f>F10*DAMGA</f>
        <v>3.375</v>
      </c>
      <c r="N10" s="49">
        <f>L10+M10+J10</f>
        <v>159.46875</v>
      </c>
      <c r="O10" s="49">
        <f>AGİAB!F7</f>
        <v>42.1875</v>
      </c>
      <c r="P10" s="59">
        <f>(F10-N10)+O10</f>
        <v>445.21875</v>
      </c>
    </row>
    <row r="11" spans="1:16" ht="15" customHeight="1">
      <c r="A11" s="58">
        <v>2</v>
      </c>
      <c r="B11" s="44" t="str">
        <f>Menü!C27</f>
        <v> </v>
      </c>
      <c r="C11" s="45" t="str">
        <f>Menü!D27</f>
        <v>111111</v>
      </c>
      <c r="D11" s="46">
        <f>Menü!E27</f>
        <v>55555</v>
      </c>
      <c r="E11" s="52">
        <f>Menü!G27</f>
        <v>60</v>
      </c>
      <c r="F11" s="47">
        <f>G11*Menü!I27</f>
        <v>600</v>
      </c>
      <c r="G11" s="47">
        <f>Menü!H27</f>
        <v>30</v>
      </c>
      <c r="H11" s="49">
        <f>F11*SSK%</f>
        <v>84.00000000000001</v>
      </c>
      <c r="I11" s="50">
        <f>F11*İŞSİZ%</f>
        <v>6</v>
      </c>
      <c r="J11" s="49">
        <f>H11+I11</f>
        <v>90.00000000000001</v>
      </c>
      <c r="K11" s="49">
        <f>F11-(H11+I11)</f>
        <v>510</v>
      </c>
      <c r="L11" s="48">
        <f t="shared" si="0"/>
        <v>76.5</v>
      </c>
      <c r="M11" s="49">
        <f>F11*DAMGA</f>
        <v>3.6</v>
      </c>
      <c r="N11" s="49">
        <f>L11+M11+J11</f>
        <v>170.10000000000002</v>
      </c>
      <c r="O11" s="49">
        <f>AGİAB!F8</f>
        <v>50.625</v>
      </c>
      <c r="P11" s="59">
        <f aca="true" t="shared" si="1" ref="P11:P22">(F11-N11)+O11</f>
        <v>480.525</v>
      </c>
    </row>
    <row r="12" spans="1:16" ht="15" customHeight="1">
      <c r="A12" s="58">
        <v>3</v>
      </c>
      <c r="B12" s="44" t="str">
        <f>Menü!C28</f>
        <v>HASAN TUZLA</v>
      </c>
      <c r="C12" s="45" t="str">
        <f>Menü!D28</f>
        <v>1111112121</v>
      </c>
      <c r="D12" s="46">
        <f>Menü!E28</f>
        <v>121212121</v>
      </c>
      <c r="E12" s="52">
        <f>Menü!G28</f>
        <v>50</v>
      </c>
      <c r="F12" s="47">
        <f>G12*Menü!I28</f>
        <v>630</v>
      </c>
      <c r="G12" s="47">
        <f>Menü!H28</f>
        <v>30</v>
      </c>
      <c r="H12" s="49">
        <f>F12*SSK%</f>
        <v>88.2</v>
      </c>
      <c r="I12" s="50">
        <f>F12*İŞSİZ%</f>
        <v>6.3</v>
      </c>
      <c r="J12" s="49">
        <f>H12+I12</f>
        <v>94.5</v>
      </c>
      <c r="K12" s="49">
        <f>F12-(H12+I12)</f>
        <v>535.5</v>
      </c>
      <c r="L12" s="48">
        <f t="shared" si="0"/>
        <v>80.325</v>
      </c>
      <c r="M12" s="49">
        <f>F12*DAMGA</f>
        <v>3.7800000000000002</v>
      </c>
      <c r="N12" s="49">
        <f>L12+M12+J12</f>
        <v>178.60500000000002</v>
      </c>
      <c r="O12" s="49">
        <f>AGİAB!F9</f>
        <v>42.1875</v>
      </c>
      <c r="P12" s="59">
        <f t="shared" si="1"/>
        <v>493.5825</v>
      </c>
    </row>
    <row r="13" spans="1:16" ht="15" customHeight="1">
      <c r="A13" s="58">
        <v>4</v>
      </c>
      <c r="B13" s="44" t="str">
        <f>Menü!C29</f>
        <v>ADNAN GÜRSOY</v>
      </c>
      <c r="C13" s="45">
        <f>Menü!D29</f>
        <v>0</v>
      </c>
      <c r="D13" s="46">
        <f>Menü!E29</f>
        <v>0</v>
      </c>
      <c r="E13" s="52">
        <f>Menü!G29</f>
        <v>67.5</v>
      </c>
      <c r="F13" s="47">
        <f>G13*Menü!I29</f>
        <v>750</v>
      </c>
      <c r="G13" s="47">
        <f>Menü!H29</f>
        <v>30</v>
      </c>
      <c r="H13" s="49">
        <f>F13*SSK%</f>
        <v>105.00000000000001</v>
      </c>
      <c r="I13" s="50">
        <f>F13*İŞSİZ%</f>
        <v>7.5</v>
      </c>
      <c r="J13" s="49">
        <f>H13+I13</f>
        <v>112.50000000000001</v>
      </c>
      <c r="K13" s="49">
        <f>F13-(H13+I13)</f>
        <v>637.5</v>
      </c>
      <c r="L13" s="48">
        <f t="shared" si="0"/>
        <v>95.625</v>
      </c>
      <c r="M13" s="49">
        <f>F13*DAMGA</f>
        <v>4.5</v>
      </c>
      <c r="N13" s="49">
        <f>L13+M13+J13</f>
        <v>212.625</v>
      </c>
      <c r="O13" s="49">
        <f>AGİAB!F10</f>
        <v>56.953125</v>
      </c>
      <c r="P13" s="59">
        <f t="shared" si="1"/>
        <v>594.328125</v>
      </c>
    </row>
    <row r="14" spans="1:16" ht="15" customHeight="1">
      <c r="A14" s="58">
        <v>5</v>
      </c>
      <c r="B14" s="44" t="str">
        <f>Menü!C30</f>
        <v>YÜKSEL ÖNDER</v>
      </c>
      <c r="C14" s="45">
        <f>Menü!D30</f>
        <v>0</v>
      </c>
      <c r="D14" s="46">
        <f>Menü!E30</f>
        <v>0</v>
      </c>
      <c r="E14" s="52">
        <f>Menü!G30</f>
        <v>60</v>
      </c>
      <c r="F14" s="47">
        <f>G14*Menü!I30</f>
        <v>780</v>
      </c>
      <c r="G14" s="47">
        <f>Menü!H30</f>
        <v>30</v>
      </c>
      <c r="H14" s="49">
        <f>F14*SSK%</f>
        <v>109.20000000000002</v>
      </c>
      <c r="I14" s="50">
        <f>F14*İŞSİZ%</f>
        <v>7.8</v>
      </c>
      <c r="J14" s="49">
        <f>H14+I14</f>
        <v>117.00000000000001</v>
      </c>
      <c r="K14" s="49">
        <f>F14-(H14+I14)</f>
        <v>663</v>
      </c>
      <c r="L14" s="48">
        <f t="shared" si="0"/>
        <v>99.45</v>
      </c>
      <c r="M14" s="49">
        <f>F14*DAMGA</f>
        <v>4.68</v>
      </c>
      <c r="N14" s="49">
        <f>L14+M14+J14</f>
        <v>221.13</v>
      </c>
      <c r="O14" s="49">
        <f>AGİAB!F11</f>
        <v>50.625</v>
      </c>
      <c r="P14" s="59">
        <f t="shared" si="1"/>
        <v>609.495</v>
      </c>
    </row>
    <row r="15" spans="1:16" ht="15" customHeight="1">
      <c r="A15" s="58">
        <v>6</v>
      </c>
      <c r="B15" s="44">
        <f>Menü!C31</f>
        <v>0</v>
      </c>
      <c r="C15" s="45">
        <f>Menü!D31</f>
        <v>0</v>
      </c>
      <c r="D15" s="46">
        <f>Menü!E31</f>
        <v>0</v>
      </c>
      <c r="E15" s="52">
        <f>Menü!G31</f>
        <v>0</v>
      </c>
      <c r="F15" s="47">
        <f>G15*Menü!I31</f>
        <v>0</v>
      </c>
      <c r="G15" s="47">
        <f>Menü!H31</f>
        <v>0</v>
      </c>
      <c r="H15" s="49">
        <f aca="true" t="shared" si="2" ref="H15:H21">F15*SSK%</f>
        <v>0</v>
      </c>
      <c r="I15" s="50">
        <f aca="true" t="shared" si="3" ref="I15:I21">F15*İŞSİZ%</f>
        <v>0</v>
      </c>
      <c r="J15" s="49">
        <f aca="true" t="shared" si="4" ref="J15:J21">H15+I15</f>
        <v>0</v>
      </c>
      <c r="K15" s="49">
        <f aca="true" t="shared" si="5" ref="K15:K21">F15-(H15+I15)</f>
        <v>0</v>
      </c>
      <c r="L15" s="48">
        <f t="shared" si="0"/>
        <v>0</v>
      </c>
      <c r="M15" s="49">
        <f aca="true" t="shared" si="6" ref="M15:M21">F15*DAMGA</f>
        <v>0</v>
      </c>
      <c r="N15" s="49">
        <f aca="true" t="shared" si="7" ref="N15:N21">L15+M15+J15</f>
        <v>0</v>
      </c>
      <c r="O15" s="49">
        <f>AGİAB!F12</f>
        <v>0</v>
      </c>
      <c r="P15" s="59">
        <f t="shared" si="1"/>
        <v>0</v>
      </c>
    </row>
    <row r="16" spans="1:16" ht="15" customHeight="1">
      <c r="A16" s="58">
        <v>7</v>
      </c>
      <c r="B16" s="44">
        <f>Menü!C32</f>
        <v>0</v>
      </c>
      <c r="C16" s="45">
        <f>Menü!D32</f>
        <v>0</v>
      </c>
      <c r="D16" s="46">
        <f>Menü!E32</f>
        <v>0</v>
      </c>
      <c r="E16" s="52">
        <f>Menü!G32</f>
        <v>0</v>
      </c>
      <c r="F16" s="47">
        <f>G16*Menü!I32</f>
        <v>0</v>
      </c>
      <c r="G16" s="47">
        <f>Menü!H32</f>
        <v>0</v>
      </c>
      <c r="H16" s="49">
        <f t="shared" si="2"/>
        <v>0</v>
      </c>
      <c r="I16" s="50">
        <f t="shared" si="3"/>
        <v>0</v>
      </c>
      <c r="J16" s="49">
        <f t="shared" si="4"/>
        <v>0</v>
      </c>
      <c r="K16" s="49">
        <f t="shared" si="5"/>
        <v>0</v>
      </c>
      <c r="L16" s="48">
        <f t="shared" si="0"/>
        <v>0</v>
      </c>
      <c r="M16" s="49">
        <f t="shared" si="6"/>
        <v>0</v>
      </c>
      <c r="N16" s="49">
        <f t="shared" si="7"/>
        <v>0</v>
      </c>
      <c r="O16" s="49">
        <f>AGİAB!F13</f>
        <v>0</v>
      </c>
      <c r="P16" s="59">
        <f t="shared" si="1"/>
        <v>0</v>
      </c>
    </row>
    <row r="17" spans="1:16" ht="15" customHeight="1">
      <c r="A17" s="58">
        <v>8</v>
      </c>
      <c r="B17" s="44">
        <f>Menü!C33</f>
        <v>0</v>
      </c>
      <c r="C17" s="45">
        <f>Menü!D33</f>
        <v>0</v>
      </c>
      <c r="D17" s="46">
        <f>Menü!E33</f>
        <v>0</v>
      </c>
      <c r="E17" s="52">
        <f>Menü!G33</f>
        <v>0</v>
      </c>
      <c r="F17" s="47">
        <f>G17*Menü!I33</f>
        <v>0</v>
      </c>
      <c r="G17" s="47">
        <f>Menü!H33</f>
        <v>0</v>
      </c>
      <c r="H17" s="49">
        <f t="shared" si="2"/>
        <v>0</v>
      </c>
      <c r="I17" s="50">
        <f t="shared" si="3"/>
        <v>0</v>
      </c>
      <c r="J17" s="49">
        <f t="shared" si="4"/>
        <v>0</v>
      </c>
      <c r="K17" s="49">
        <f t="shared" si="5"/>
        <v>0</v>
      </c>
      <c r="L17" s="48">
        <f t="shared" si="0"/>
        <v>0</v>
      </c>
      <c r="M17" s="49">
        <f t="shared" si="6"/>
        <v>0</v>
      </c>
      <c r="N17" s="49">
        <f t="shared" si="7"/>
        <v>0</v>
      </c>
      <c r="O17" s="49">
        <f>AGİAB!F14</f>
        <v>0</v>
      </c>
      <c r="P17" s="59">
        <f t="shared" si="1"/>
        <v>0</v>
      </c>
    </row>
    <row r="18" spans="1:16" ht="15" customHeight="1">
      <c r="A18" s="58">
        <v>9</v>
      </c>
      <c r="B18" s="44">
        <f>Menü!C34</f>
        <v>0</v>
      </c>
      <c r="C18" s="45">
        <f>Menü!D34</f>
        <v>0</v>
      </c>
      <c r="D18" s="46">
        <f>Menü!E34</f>
        <v>0</v>
      </c>
      <c r="E18" s="52">
        <f>Menü!G34</f>
        <v>0</v>
      </c>
      <c r="F18" s="47">
        <f>G18*Menü!I34</f>
        <v>0</v>
      </c>
      <c r="G18" s="47">
        <f>Menü!H34</f>
        <v>0</v>
      </c>
      <c r="H18" s="49">
        <f t="shared" si="2"/>
        <v>0</v>
      </c>
      <c r="I18" s="50">
        <f t="shared" si="3"/>
        <v>0</v>
      </c>
      <c r="J18" s="49">
        <f t="shared" si="4"/>
        <v>0</v>
      </c>
      <c r="K18" s="49">
        <f t="shared" si="5"/>
        <v>0</v>
      </c>
      <c r="L18" s="48">
        <f t="shared" si="0"/>
        <v>0</v>
      </c>
      <c r="M18" s="49">
        <f t="shared" si="6"/>
        <v>0</v>
      </c>
      <c r="N18" s="49">
        <f t="shared" si="7"/>
        <v>0</v>
      </c>
      <c r="O18" s="49">
        <f>AGİAB!F15</f>
        <v>0</v>
      </c>
      <c r="P18" s="59">
        <f t="shared" si="1"/>
        <v>0</v>
      </c>
    </row>
    <row r="19" spans="1:16" ht="18.75" customHeight="1">
      <c r="A19" s="58">
        <v>10</v>
      </c>
      <c r="B19" s="44">
        <f>Menü!C35</f>
        <v>0</v>
      </c>
      <c r="C19" s="45" t="str">
        <f>Menü!D35</f>
        <v> </v>
      </c>
      <c r="D19" s="46">
        <f>Menü!E35</f>
        <v>0</v>
      </c>
      <c r="E19" s="52">
        <f>Menü!G35</f>
        <v>0</v>
      </c>
      <c r="F19" s="47">
        <f>G19*Menü!I35</f>
        <v>0</v>
      </c>
      <c r="G19" s="47">
        <f>Menü!H35</f>
        <v>0</v>
      </c>
      <c r="H19" s="49">
        <f t="shared" si="2"/>
        <v>0</v>
      </c>
      <c r="I19" s="50">
        <f t="shared" si="3"/>
        <v>0</v>
      </c>
      <c r="J19" s="49">
        <f t="shared" si="4"/>
        <v>0</v>
      </c>
      <c r="K19" s="49">
        <f t="shared" si="5"/>
        <v>0</v>
      </c>
      <c r="L19" s="48">
        <f t="shared" si="0"/>
        <v>0</v>
      </c>
      <c r="M19" s="49">
        <f t="shared" si="6"/>
        <v>0</v>
      </c>
      <c r="N19" s="49">
        <f t="shared" si="7"/>
        <v>0</v>
      </c>
      <c r="O19" s="49">
        <f>AGİAB!F16</f>
        <v>0</v>
      </c>
      <c r="P19" s="59">
        <f t="shared" si="1"/>
        <v>0</v>
      </c>
    </row>
    <row r="20" spans="1:16" ht="18.75" customHeight="1">
      <c r="A20" s="58">
        <v>11</v>
      </c>
      <c r="B20" s="44">
        <f>Menü!C36</f>
        <v>0</v>
      </c>
      <c r="C20" s="45">
        <f>Menü!D36</f>
        <v>0</v>
      </c>
      <c r="D20" s="46">
        <f>Menü!E36</f>
        <v>0</v>
      </c>
      <c r="E20" s="52">
        <f>Menü!G36</f>
        <v>0</v>
      </c>
      <c r="F20" s="47">
        <f>G20*Menü!I36</f>
        <v>0</v>
      </c>
      <c r="G20" s="47">
        <f>Menü!H36</f>
        <v>0</v>
      </c>
      <c r="H20" s="49">
        <f t="shared" si="2"/>
        <v>0</v>
      </c>
      <c r="I20" s="50">
        <f t="shared" si="3"/>
        <v>0</v>
      </c>
      <c r="J20" s="49">
        <f t="shared" si="4"/>
        <v>0</v>
      </c>
      <c r="K20" s="49">
        <f t="shared" si="5"/>
        <v>0</v>
      </c>
      <c r="L20" s="48">
        <f t="shared" si="0"/>
        <v>0</v>
      </c>
      <c r="M20" s="49">
        <f t="shared" si="6"/>
        <v>0</v>
      </c>
      <c r="N20" s="49">
        <f t="shared" si="7"/>
        <v>0</v>
      </c>
      <c r="O20" s="49">
        <f>AGİAB!F17</f>
        <v>0</v>
      </c>
      <c r="P20" s="59">
        <f t="shared" si="1"/>
        <v>0</v>
      </c>
    </row>
    <row r="21" spans="1:16" ht="18.75" customHeight="1">
      <c r="A21" s="60">
        <v>12</v>
      </c>
      <c r="B21" s="44" t="str">
        <f>Menü!C37</f>
        <v> </v>
      </c>
      <c r="C21" s="45" t="str">
        <f>Menü!D37</f>
        <v> </v>
      </c>
      <c r="D21" s="46">
        <f>Menü!E37</f>
        <v>0</v>
      </c>
      <c r="E21" s="52">
        <f>Menü!G37</f>
        <v>0</v>
      </c>
      <c r="F21" s="47">
        <f>G21*Menü!I37</f>
        <v>0</v>
      </c>
      <c r="G21" s="47">
        <f>Menü!H37</f>
        <v>0</v>
      </c>
      <c r="H21" s="49">
        <f t="shared" si="2"/>
        <v>0</v>
      </c>
      <c r="I21" s="50">
        <f t="shared" si="3"/>
        <v>0</v>
      </c>
      <c r="J21" s="49">
        <f t="shared" si="4"/>
        <v>0</v>
      </c>
      <c r="K21" s="49">
        <f t="shared" si="5"/>
        <v>0</v>
      </c>
      <c r="L21" s="48">
        <f t="shared" si="0"/>
        <v>0</v>
      </c>
      <c r="M21" s="49">
        <f t="shared" si="6"/>
        <v>0</v>
      </c>
      <c r="N21" s="49">
        <f t="shared" si="7"/>
        <v>0</v>
      </c>
      <c r="O21" s="49">
        <f>AGİAB!F18</f>
        <v>0</v>
      </c>
      <c r="P21" s="59">
        <f t="shared" si="1"/>
        <v>0</v>
      </c>
    </row>
    <row r="22" spans="1:16" s="3" customFormat="1" ht="13.5" thickBot="1">
      <c r="A22" s="61"/>
      <c r="B22" s="62"/>
      <c r="C22" s="63"/>
      <c r="D22" s="63"/>
      <c r="E22" s="64"/>
      <c r="F22" s="41">
        <f>SUM(F10:F19)</f>
        <v>3322.5</v>
      </c>
      <c r="G22" s="42">
        <f aca="true" t="shared" si="8" ref="G22:O22">SUM(G10:G19)</f>
        <v>150</v>
      </c>
      <c r="H22" s="42">
        <f t="shared" si="8"/>
        <v>465.1500000000001</v>
      </c>
      <c r="I22" s="42">
        <f t="shared" si="8"/>
        <v>33.225</v>
      </c>
      <c r="J22" s="43">
        <f t="shared" si="8"/>
        <v>498.375</v>
      </c>
      <c r="K22" s="43">
        <f t="shared" si="8"/>
        <v>2824.125</v>
      </c>
      <c r="L22" s="43">
        <f t="shared" si="8"/>
        <v>423.61875</v>
      </c>
      <c r="M22" s="43">
        <f t="shared" si="8"/>
        <v>19.935</v>
      </c>
      <c r="N22" s="43">
        <f t="shared" si="8"/>
        <v>941.92875</v>
      </c>
      <c r="O22" s="43">
        <f t="shared" si="8"/>
        <v>242.578125</v>
      </c>
      <c r="P22" s="65">
        <f t="shared" si="1"/>
        <v>2623.149375</v>
      </c>
    </row>
    <row r="23" spans="3:4" ht="12.75">
      <c r="C23" s="1"/>
      <c r="D23" s="2"/>
    </row>
    <row r="24" spans="3:4" ht="12.75">
      <c r="C24" s="1"/>
      <c r="D24" s="2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</sheetData>
  <sheetProtection password="C56C" sheet="1" objects="1" scenarios="1"/>
  <mergeCells count="5">
    <mergeCell ref="K5:P5"/>
    <mergeCell ref="M3:P3"/>
    <mergeCell ref="B3:F3"/>
    <mergeCell ref="C1:K1"/>
    <mergeCell ref="B4:F4"/>
  </mergeCells>
  <printOptions/>
  <pageMargins left="0.35433070866141736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RowColHeaders="0" view="pageBreakPreview" zoomScale="90" zoomScaleSheetLayoutView="90" workbookViewId="0" topLeftCell="A1">
      <selection activeCell="F20" sqref="F20"/>
    </sheetView>
  </sheetViews>
  <sheetFormatPr defaultColWidth="9.140625" defaultRowHeight="18.75" customHeight="1"/>
  <cols>
    <col min="1" max="1" width="13.00390625" style="6" customWidth="1"/>
    <col min="2" max="2" width="2.140625" style="6" customWidth="1"/>
    <col min="3" max="3" width="14.421875" style="6" customWidth="1"/>
    <col min="4" max="4" width="6.140625" style="6" customWidth="1"/>
    <col min="5" max="5" width="10.8515625" style="6" customWidth="1"/>
    <col min="6" max="6" width="4.57421875" style="6" customWidth="1"/>
    <col min="7" max="7" width="7.140625" style="6" customWidth="1"/>
    <col min="8" max="8" width="1.1484375" style="6" customWidth="1"/>
    <col min="9" max="9" width="8.421875" style="6" customWidth="1"/>
    <col min="10" max="10" width="6.57421875" style="6" customWidth="1"/>
    <col min="11" max="11" width="0.9921875" style="6" customWidth="1"/>
    <col min="12" max="12" width="9.421875" style="6" customWidth="1"/>
    <col min="13" max="13" width="7.421875" style="6" customWidth="1"/>
    <col min="14" max="14" width="3.8515625" style="6" customWidth="1"/>
    <col min="15" max="15" width="10.00390625" style="6" customWidth="1"/>
    <col min="16" max="16" width="9.140625" style="6" customWidth="1"/>
    <col min="17" max="17" width="5.57421875" style="6" customWidth="1"/>
    <col min="18" max="18" width="3.57421875" style="6" customWidth="1"/>
    <col min="19" max="19" width="7.8515625" style="6" customWidth="1"/>
    <col min="20" max="20" width="26.140625" style="6" customWidth="1"/>
    <col min="21" max="16384" width="9.140625" style="6" customWidth="1"/>
  </cols>
  <sheetData>
    <row r="1" spans="1:20" ht="18.75" customHeight="1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8.75" customHeight="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ht="18.75" customHeight="1" thickBot="1">
      <c r="T3" s="7" t="s">
        <v>50</v>
      </c>
    </row>
    <row r="4" spans="1:20" ht="18.75" customHeight="1">
      <c r="A4" s="115" t="s">
        <v>51</v>
      </c>
      <c r="B4" s="117" t="s">
        <v>52</v>
      </c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9" t="s">
        <v>53</v>
      </c>
      <c r="N4" s="119"/>
      <c r="O4" s="119"/>
      <c r="P4" s="119"/>
      <c r="Q4" s="119"/>
      <c r="R4" s="119"/>
      <c r="S4" s="119"/>
      <c r="T4" s="8"/>
    </row>
    <row r="5" spans="1:20" ht="18.75" customHeight="1">
      <c r="A5" s="116"/>
      <c r="B5" s="112" t="s">
        <v>54</v>
      </c>
      <c r="C5" s="112"/>
      <c r="D5" s="11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1:20" ht="18.75" customHeight="1">
      <c r="A6" s="116"/>
      <c r="B6" s="112" t="s">
        <v>55</v>
      </c>
      <c r="C6" s="112"/>
      <c r="D6" s="11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ht="18.75" customHeight="1">
      <c r="A7" s="116"/>
      <c r="B7" s="112" t="s">
        <v>56</v>
      </c>
      <c r="C7" s="112"/>
      <c r="D7" s="112"/>
      <c r="E7" s="104" t="s">
        <v>57</v>
      </c>
      <c r="F7" s="104"/>
      <c r="G7" s="104"/>
      <c r="H7" s="104"/>
      <c r="I7" s="104"/>
      <c r="J7" s="104"/>
      <c r="K7" s="104" t="s">
        <v>58</v>
      </c>
      <c r="L7" s="104"/>
      <c r="M7" s="104"/>
      <c r="N7" s="104"/>
      <c r="O7" s="104"/>
      <c r="P7" s="104"/>
      <c r="Q7" s="104"/>
      <c r="R7" s="104" t="s">
        <v>59</v>
      </c>
      <c r="S7" s="104"/>
      <c r="T7" s="113"/>
    </row>
    <row r="8" spans="1:20" ht="18.75" customHeight="1">
      <c r="A8" s="116"/>
      <c r="B8" s="112"/>
      <c r="C8" s="112"/>
      <c r="D8" s="112"/>
      <c r="E8" s="104" t="s">
        <v>86</v>
      </c>
      <c r="F8" s="104"/>
      <c r="G8" s="104"/>
      <c r="H8" s="104"/>
      <c r="I8" s="104"/>
      <c r="J8" s="104"/>
      <c r="K8" s="114" t="s">
        <v>86</v>
      </c>
      <c r="L8" s="104"/>
      <c r="M8" s="104"/>
      <c r="N8" s="104"/>
      <c r="O8" s="104"/>
      <c r="P8" s="104"/>
      <c r="Q8" s="104"/>
      <c r="R8" s="104" t="s">
        <v>86</v>
      </c>
      <c r="S8" s="104"/>
      <c r="T8" s="113"/>
    </row>
    <row r="9" spans="1:20" ht="18.75" customHeight="1">
      <c r="A9" s="105" t="s">
        <v>60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</row>
    <row r="10" spans="1:20" ht="18.75" customHeight="1">
      <c r="A10" s="108" t="s">
        <v>0</v>
      </c>
      <c r="B10" s="109"/>
      <c r="C10" s="109"/>
      <c r="D10" s="109"/>
      <c r="E10" s="110" t="s">
        <v>61</v>
      </c>
      <c r="F10" s="110"/>
      <c r="G10" s="110"/>
      <c r="H10" s="110"/>
      <c r="I10" s="110"/>
      <c r="J10" s="110"/>
      <c r="K10" s="110"/>
      <c r="L10" s="110"/>
      <c r="M10" s="110"/>
      <c r="N10" s="109" t="s">
        <v>62</v>
      </c>
      <c r="O10" s="109"/>
      <c r="P10" s="109"/>
      <c r="Q10" s="109"/>
      <c r="R10" s="109"/>
      <c r="S10" s="109"/>
      <c r="T10" s="111"/>
    </row>
    <row r="11" spans="1:20" ht="18.75" customHeight="1">
      <c r="A11" s="90"/>
      <c r="B11" s="84"/>
      <c r="C11" s="84"/>
      <c r="D11" s="84"/>
      <c r="E11" s="10" t="s">
        <v>63</v>
      </c>
      <c r="F11" s="104" t="s">
        <v>64</v>
      </c>
      <c r="G11" s="104"/>
      <c r="H11" s="104" t="s">
        <v>65</v>
      </c>
      <c r="I11" s="104"/>
      <c r="J11" s="104"/>
      <c r="K11" s="104"/>
      <c r="L11" s="104" t="s">
        <v>66</v>
      </c>
      <c r="M11" s="104"/>
      <c r="N11" s="84"/>
      <c r="O11" s="84"/>
      <c r="P11" s="84"/>
      <c r="Q11" s="84"/>
      <c r="R11" s="84"/>
      <c r="S11" s="84"/>
      <c r="T11" s="85"/>
    </row>
    <row r="12" spans="1:20" ht="18.75" customHeight="1">
      <c r="A12" s="90"/>
      <c r="B12" s="84"/>
      <c r="C12" s="84"/>
      <c r="D12" s="84"/>
      <c r="E12" s="10" t="s">
        <v>86</v>
      </c>
      <c r="F12" s="104" t="s">
        <v>86</v>
      </c>
      <c r="G12" s="104"/>
      <c r="H12" s="104" t="s">
        <v>86</v>
      </c>
      <c r="I12" s="104"/>
      <c r="J12" s="104"/>
      <c r="K12" s="104"/>
      <c r="L12" s="104" t="s">
        <v>86</v>
      </c>
      <c r="M12" s="104"/>
      <c r="N12" s="84"/>
      <c r="O12" s="84"/>
      <c r="P12" s="84"/>
      <c r="Q12" s="84"/>
      <c r="R12" s="84"/>
      <c r="S12" s="84"/>
      <c r="T12" s="85"/>
    </row>
    <row r="13" spans="1:20" ht="18.75" customHeight="1">
      <c r="A13" s="92" t="s">
        <v>67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ht="18.75" customHeight="1">
      <c r="A14" s="95" t="s">
        <v>0</v>
      </c>
      <c r="B14" s="96"/>
      <c r="C14" s="97" t="s">
        <v>68</v>
      </c>
      <c r="D14" s="98" t="s">
        <v>69</v>
      </c>
      <c r="E14" s="98"/>
      <c r="F14" s="99" t="s">
        <v>70</v>
      </c>
      <c r="G14" s="101" t="s">
        <v>71</v>
      </c>
      <c r="H14" s="101"/>
      <c r="I14" s="101" t="s">
        <v>72</v>
      </c>
      <c r="J14" s="98" t="s">
        <v>73</v>
      </c>
      <c r="K14" s="98"/>
      <c r="L14" s="98"/>
      <c r="M14" s="98"/>
      <c r="N14" s="98"/>
      <c r="O14" s="97" t="s">
        <v>74</v>
      </c>
      <c r="P14" s="97"/>
      <c r="Q14" s="97"/>
      <c r="R14" s="97"/>
      <c r="S14" s="102" t="s">
        <v>75</v>
      </c>
      <c r="T14" s="103"/>
    </row>
    <row r="15" spans="1:20" ht="23.25" customHeight="1">
      <c r="A15" s="95"/>
      <c r="B15" s="96"/>
      <c r="C15" s="97"/>
      <c r="D15" s="98"/>
      <c r="E15" s="98"/>
      <c r="F15" s="100"/>
      <c r="G15" s="101"/>
      <c r="H15" s="101"/>
      <c r="I15" s="101"/>
      <c r="J15" s="98"/>
      <c r="K15" s="98"/>
      <c r="L15" s="98"/>
      <c r="M15" s="98"/>
      <c r="N15" s="98"/>
      <c r="O15" s="34" t="s">
        <v>76</v>
      </c>
      <c r="P15" s="11" t="s">
        <v>77</v>
      </c>
      <c r="Q15" s="91" t="s">
        <v>78</v>
      </c>
      <c r="R15" s="91"/>
      <c r="S15" s="84"/>
      <c r="T15" s="85"/>
    </row>
    <row r="16" spans="1:20" ht="18.75" customHeight="1">
      <c r="A16" s="90"/>
      <c r="B16" s="84"/>
      <c r="C16" s="9"/>
      <c r="D16" s="84"/>
      <c r="E16" s="84"/>
      <c r="F16" s="9"/>
      <c r="G16" s="84"/>
      <c r="H16" s="84"/>
      <c r="I16" s="9"/>
      <c r="J16" s="84"/>
      <c r="K16" s="84"/>
      <c r="L16" s="84"/>
      <c r="M16" s="84"/>
      <c r="N16" s="84"/>
      <c r="O16" s="9"/>
      <c r="P16" s="9"/>
      <c r="Q16" s="84"/>
      <c r="R16" s="84"/>
      <c r="S16" s="84"/>
      <c r="T16" s="85"/>
    </row>
    <row r="17" spans="1:20" ht="18.75" customHeight="1">
      <c r="A17" s="90"/>
      <c r="B17" s="84"/>
      <c r="C17" s="9"/>
      <c r="D17" s="84"/>
      <c r="E17" s="84"/>
      <c r="F17" s="9"/>
      <c r="G17" s="84"/>
      <c r="H17" s="84"/>
      <c r="I17" s="9"/>
      <c r="J17" s="84"/>
      <c r="K17" s="84"/>
      <c r="L17" s="84"/>
      <c r="M17" s="84"/>
      <c r="N17" s="84"/>
      <c r="O17" s="9"/>
      <c r="P17" s="9"/>
      <c r="Q17" s="84"/>
      <c r="R17" s="84"/>
      <c r="S17" s="84"/>
      <c r="T17" s="85"/>
    </row>
    <row r="18" spans="1:20" ht="18.75" customHeight="1">
      <c r="A18" s="90"/>
      <c r="B18" s="84"/>
      <c r="C18" s="9"/>
      <c r="D18" s="84"/>
      <c r="E18" s="84"/>
      <c r="F18" s="9"/>
      <c r="G18" s="84"/>
      <c r="H18" s="84"/>
      <c r="I18" s="9"/>
      <c r="J18" s="84"/>
      <c r="K18" s="84"/>
      <c r="L18" s="84"/>
      <c r="M18" s="84"/>
      <c r="N18" s="84"/>
      <c r="O18" s="9"/>
      <c r="P18" s="9"/>
      <c r="Q18" s="84"/>
      <c r="R18" s="84"/>
      <c r="S18" s="84"/>
      <c r="T18" s="85"/>
    </row>
    <row r="19" spans="1:20" ht="18.75" customHeight="1">
      <c r="A19" s="90"/>
      <c r="B19" s="84"/>
      <c r="C19" s="9"/>
      <c r="D19" s="84"/>
      <c r="E19" s="84"/>
      <c r="F19" s="9"/>
      <c r="G19" s="84"/>
      <c r="H19" s="84"/>
      <c r="I19" s="9"/>
      <c r="J19" s="84"/>
      <c r="K19" s="84"/>
      <c r="L19" s="84"/>
      <c r="M19" s="84"/>
      <c r="N19" s="84"/>
      <c r="O19" s="9"/>
      <c r="P19" s="9"/>
      <c r="Q19" s="84"/>
      <c r="R19" s="84"/>
      <c r="S19" s="84"/>
      <c r="T19" s="85"/>
    </row>
    <row r="20" spans="1:20" ht="18.75" customHeight="1">
      <c r="A20" s="90"/>
      <c r="B20" s="84"/>
      <c r="C20" s="9"/>
      <c r="D20" s="84"/>
      <c r="E20" s="84"/>
      <c r="F20" s="9"/>
      <c r="G20" s="84"/>
      <c r="H20" s="84"/>
      <c r="I20" s="9"/>
      <c r="J20" s="84"/>
      <c r="K20" s="84"/>
      <c r="L20" s="84"/>
      <c r="M20" s="84"/>
      <c r="N20" s="84"/>
      <c r="O20" s="9"/>
      <c r="P20" s="9"/>
      <c r="Q20" s="84"/>
      <c r="R20" s="84"/>
      <c r="S20" s="84"/>
      <c r="T20" s="85"/>
    </row>
    <row r="21" spans="1:20" ht="18.75" customHeight="1">
      <c r="A21" s="90"/>
      <c r="B21" s="84"/>
      <c r="C21" s="9"/>
      <c r="D21" s="84"/>
      <c r="E21" s="84"/>
      <c r="F21" s="9"/>
      <c r="G21" s="84"/>
      <c r="H21" s="84"/>
      <c r="I21" s="9"/>
      <c r="J21" s="84"/>
      <c r="K21" s="84"/>
      <c r="L21" s="84"/>
      <c r="M21" s="84"/>
      <c r="N21" s="84"/>
      <c r="O21" s="9"/>
      <c r="P21" s="9"/>
      <c r="Q21" s="84"/>
      <c r="R21" s="84"/>
      <c r="S21" s="84"/>
      <c r="T21" s="85"/>
    </row>
    <row r="22" spans="1:20" ht="18.75" customHeight="1">
      <c r="A22" s="86" t="s">
        <v>79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</row>
    <row r="23" spans="1:20" ht="18.75" customHeight="1">
      <c r="A23" s="12"/>
      <c r="B23" s="13"/>
      <c r="C23" s="13"/>
      <c r="D23" s="13"/>
      <c r="E23" s="13"/>
      <c r="F23" s="13"/>
      <c r="G23" s="13"/>
      <c r="H23" s="13"/>
      <c r="I23" s="89" t="s">
        <v>80</v>
      </c>
      <c r="J23" s="89"/>
      <c r="K23" s="89"/>
      <c r="L23" s="89"/>
      <c r="M23" s="89"/>
      <c r="N23" s="89"/>
      <c r="O23" s="13"/>
      <c r="P23" s="13"/>
      <c r="Q23" s="13"/>
      <c r="R23" s="13"/>
      <c r="S23" s="13"/>
      <c r="T23" s="14"/>
    </row>
    <row r="24" spans="1:20" ht="18.75" customHeight="1">
      <c r="A24" s="15"/>
      <c r="I24" s="82" t="s">
        <v>0</v>
      </c>
      <c r="J24" s="82"/>
      <c r="T24" s="17"/>
    </row>
    <row r="25" spans="1:20" ht="18.75" customHeight="1" thickBot="1">
      <c r="A25" s="18"/>
      <c r="B25" s="19"/>
      <c r="C25" s="19"/>
      <c r="D25" s="19"/>
      <c r="E25" s="19"/>
      <c r="F25" s="19"/>
      <c r="G25" s="19"/>
      <c r="H25" s="19"/>
      <c r="I25" s="83" t="s">
        <v>81</v>
      </c>
      <c r="J25" s="83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ht="18.75" customHeight="1">
      <c r="A26" s="21" t="s">
        <v>82</v>
      </c>
    </row>
    <row r="27" ht="18.75" customHeight="1">
      <c r="A27" s="21" t="s">
        <v>133</v>
      </c>
    </row>
    <row r="28" ht="18.75" customHeight="1">
      <c r="A28" s="21" t="s">
        <v>83</v>
      </c>
    </row>
    <row r="29" ht="18.75" customHeight="1">
      <c r="A29" s="21" t="s">
        <v>84</v>
      </c>
    </row>
    <row r="30" ht="18.75" customHeight="1">
      <c r="A30" s="21" t="s">
        <v>85</v>
      </c>
    </row>
  </sheetData>
  <sheetProtection password="C56C" sheet="1" objects="1" scenarios="1"/>
  <mergeCells count="81">
    <mergeCell ref="A1:T1"/>
    <mergeCell ref="A2:T2"/>
    <mergeCell ref="A4:A8"/>
    <mergeCell ref="B4:D4"/>
    <mergeCell ref="E4:L4"/>
    <mergeCell ref="M4:S4"/>
    <mergeCell ref="B5:D5"/>
    <mergeCell ref="E5:T5"/>
    <mergeCell ref="B6:D6"/>
    <mergeCell ref="E6:T6"/>
    <mergeCell ref="B7:D8"/>
    <mergeCell ref="E7:J7"/>
    <mergeCell ref="K7:Q7"/>
    <mergeCell ref="R7:T7"/>
    <mergeCell ref="E8:J8"/>
    <mergeCell ref="K8:Q8"/>
    <mergeCell ref="R8:T8"/>
    <mergeCell ref="A9:T9"/>
    <mergeCell ref="A10:D10"/>
    <mergeCell ref="E10:M10"/>
    <mergeCell ref="N10:T10"/>
    <mergeCell ref="A11:D12"/>
    <mergeCell ref="F11:G11"/>
    <mergeCell ref="H11:K11"/>
    <mergeCell ref="L11:M11"/>
    <mergeCell ref="N11:T12"/>
    <mergeCell ref="F12:G12"/>
    <mergeCell ref="H12:K12"/>
    <mergeCell ref="L12:M12"/>
    <mergeCell ref="A13:T13"/>
    <mergeCell ref="A14:B15"/>
    <mergeCell ref="C14:C15"/>
    <mergeCell ref="D14:E15"/>
    <mergeCell ref="F14:F15"/>
    <mergeCell ref="G14:H15"/>
    <mergeCell ref="I14:I15"/>
    <mergeCell ref="J14:N15"/>
    <mergeCell ref="O14:R14"/>
    <mergeCell ref="S14:T14"/>
    <mergeCell ref="Q15:R15"/>
    <mergeCell ref="S15:T15"/>
    <mergeCell ref="A16:B16"/>
    <mergeCell ref="D16:E16"/>
    <mergeCell ref="G16:H16"/>
    <mergeCell ref="J16:N16"/>
    <mergeCell ref="Q16:R16"/>
    <mergeCell ref="S16:T16"/>
    <mergeCell ref="A17:B17"/>
    <mergeCell ref="D17:E17"/>
    <mergeCell ref="G17:H17"/>
    <mergeCell ref="J17:N17"/>
    <mergeCell ref="Q19:R19"/>
    <mergeCell ref="S19:T19"/>
    <mergeCell ref="A18:B18"/>
    <mergeCell ref="D18:E18"/>
    <mergeCell ref="G18:H18"/>
    <mergeCell ref="J18:N18"/>
    <mergeCell ref="Q17:R17"/>
    <mergeCell ref="S17:T17"/>
    <mergeCell ref="Q18:R18"/>
    <mergeCell ref="S18:T18"/>
    <mergeCell ref="Q20:R20"/>
    <mergeCell ref="S20:T20"/>
    <mergeCell ref="A19:B19"/>
    <mergeCell ref="D19:E19"/>
    <mergeCell ref="A20:B20"/>
    <mergeCell ref="D20:E20"/>
    <mergeCell ref="G20:H20"/>
    <mergeCell ref="J20:N20"/>
    <mergeCell ref="G19:H19"/>
    <mergeCell ref="J19:N19"/>
    <mergeCell ref="I24:J24"/>
    <mergeCell ref="I25:J25"/>
    <mergeCell ref="Q21:R21"/>
    <mergeCell ref="S21:T21"/>
    <mergeCell ref="A22:T22"/>
    <mergeCell ref="I23:N23"/>
    <mergeCell ref="A21:B21"/>
    <mergeCell ref="D21:E21"/>
    <mergeCell ref="G21:H21"/>
    <mergeCell ref="J21:N21"/>
  </mergeCells>
  <printOptions/>
  <pageMargins left="0.31496062992125984" right="0.2362204724409449" top="0.4724409448818898" bottom="0.2362204724409449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Hanife</cp:lastModifiedBy>
  <cp:lastPrinted>2007-11-29T12:07:54Z</cp:lastPrinted>
  <dcterms:created xsi:type="dcterms:W3CDTF">1999-05-26T11:21:22Z</dcterms:created>
  <dcterms:modified xsi:type="dcterms:W3CDTF">2007-11-29T19:32:14Z</dcterms:modified>
  <cp:category/>
  <cp:version/>
  <cp:contentType/>
  <cp:contentStatus/>
</cp:coreProperties>
</file>